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2" r:id="rId1"/>
  </sheets>
  <definedNames>
    <definedName name="_xlnm._FilterDatabase" localSheetId="0" hidden="1">表!$A$2:$J$20</definedName>
    <definedName name="_xlnm.Print_Titles" localSheetId="0">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<sst xmlns="http://schemas.openxmlformats.org/spreadsheetml/2006/main" count="37" uniqueCount="19">
  <si>
    <t>附件1：</t>
  </si>
  <si>
    <t>2024年三亚市崖州湾科技城南开中学第二次公开考核招聘教师面试考核成绩</t>
  </si>
  <si>
    <t>面试成绩</t>
  </si>
  <si>
    <t>面试成绩*40%</t>
  </si>
  <si>
    <t>序号</t>
  </si>
  <si>
    <t>报考岗位</t>
  </si>
  <si>
    <t>报考号</t>
  </si>
  <si>
    <t>考生姓名</t>
  </si>
  <si>
    <t>专业面试成绩</t>
  </si>
  <si>
    <t>专业面试成绩*70%</t>
  </si>
  <si>
    <t>综合面试成绩</t>
  </si>
  <si>
    <t>综合面试成绩*30%</t>
  </si>
  <si>
    <t>考核成绩</t>
  </si>
  <si>
    <t>备注</t>
  </si>
  <si>
    <t>中学语文教师</t>
  </si>
  <si>
    <t>缺考</t>
  </si>
  <si>
    <t>中学数学教师</t>
  </si>
  <si>
    <t>自动放弃面试</t>
  </si>
  <si>
    <t>中学物理教师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</si>
</sst>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00_);\(0.00\)"/>
  </numFmts>
  <fonts count="28">
    <font>
      <sz val="11"/>
      <color theme="1"/>
      <name val="等线"/>
      <charset val="134"/>
      <scheme val="minor"/>
    </font>
    <font>
      <sz val="14"/>
      <color theme="1"/>
      <name val="等线"/>
      <charset val="134"/>
      <scheme val="minor"/>
    </font>
    <font>
      <sz val="12"/>
      <name val="宋体"/>
      <charset val="134"/>
    </font>
    <font>
      <sz val="14"/>
      <color theme="1"/>
      <name val="黑体"/>
      <charset val="134"/>
    </font>
    <font>
      <b/>
      <sz val="22"/>
      <color theme="1"/>
      <name val="方正小标宋简体"/>
      <charset val="134"/>
    </font>
    <font>
      <b/>
      <sz val="22"/>
      <name val="方正小标宋简体"/>
      <charset val="134"/>
    </font>
    <font>
      <b/>
      <sz val="12"/>
      <name val="宋体"/>
      <charset val="134"/>
    </font>
    <font>
      <sz val="12"/>
      <color theme="1"/>
      <name val="宋体"/>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xf numFmtId="0" fontId="1" fillId="0" borderId="0" xfId="0" applyFont="1"/>
    <xf numFmtId="176" fontId="0" fillId="0" borderId="0" xfId="0" applyNumberFormat="1"/>
    <xf numFmtId="177" fontId="2" fillId="0" borderId="0"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178" fontId="7"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zoomScale="85" zoomScaleNormal="85" workbookViewId="0">
      <pane ySplit="3" topLeftCell="A18" activePane="bottomLeft" state="frozen"/>
      <selection/>
      <selection pane="bottomLeft" activeCell="K20" sqref="K20"/>
    </sheetView>
  </sheetViews>
  <sheetFormatPr defaultColWidth="9" defaultRowHeight="40" customHeight="1"/>
  <cols>
    <col min="1" max="1" width="8.5" customWidth="1"/>
    <col min="2" max="2" width="17.1203703703704" customWidth="1"/>
    <col min="3" max="3" width="35.1111111111111" customWidth="1"/>
    <col min="4" max="4" width="14.3796296296296" customWidth="1"/>
    <col min="5" max="5" width="18.6944444444444" style="2" customWidth="1"/>
    <col min="6" max="6" width="20.4722222222222" style="3" customWidth="1"/>
    <col min="7" max="7" width="18.212962962963" style="3" customWidth="1"/>
    <col min="8" max="8" width="24.5648148148148" style="3" customWidth="1"/>
    <col min="9" max="9" width="16.0740740740741" style="4" customWidth="1"/>
    <col min="10" max="10" width="16.25" customWidth="1"/>
  </cols>
  <sheetData>
    <row r="1" ht="30" customHeight="1" spans="1:10">
      <c r="A1" s="5" t="s">
        <v>0</v>
      </c>
      <c r="B1" s="5"/>
      <c r="C1" s="5"/>
      <c r="D1" s="5"/>
      <c r="E1" s="5"/>
      <c r="F1" s="5"/>
      <c r="G1" s="5"/>
      <c r="H1" s="5"/>
      <c r="I1" s="5"/>
      <c r="J1" s="5"/>
    </row>
    <row r="2" ht="43" customHeight="1" spans="1:10">
      <c r="A2" s="6" t="s">
        <v>1</v>
      </c>
      <c r="B2" s="6"/>
      <c r="C2" s="6"/>
      <c r="D2" s="6"/>
      <c r="E2" s="6"/>
      <c r="F2" s="7"/>
      <c r="G2" s="7" t="s">
        <v>2</v>
      </c>
      <c r="H2" s="7" t="s">
        <v>3</v>
      </c>
      <c r="I2" s="7"/>
      <c r="J2" s="6"/>
    </row>
    <row r="3" customHeight="1" spans="1:10">
      <c r="A3" s="8" t="s">
        <v>4</v>
      </c>
      <c r="B3" s="8" t="s">
        <v>5</v>
      </c>
      <c r="C3" s="8" t="s">
        <v>6</v>
      </c>
      <c r="D3" s="8" t="s">
        <v>7</v>
      </c>
      <c r="E3" s="8" t="s">
        <v>8</v>
      </c>
      <c r="F3" s="8" t="s">
        <v>9</v>
      </c>
      <c r="G3" s="8" t="s">
        <v>10</v>
      </c>
      <c r="H3" s="8" t="s">
        <v>11</v>
      </c>
      <c r="I3" s="8" t="s">
        <v>12</v>
      </c>
      <c r="J3" s="8" t="s">
        <v>13</v>
      </c>
    </row>
    <row r="4" s="1" customFormat="1" customHeight="1" spans="1:10">
      <c r="A4" s="9">
        <v>1</v>
      </c>
      <c r="B4" s="10" t="s">
        <v>14</v>
      </c>
      <c r="C4" s="10" t="str">
        <f>"70082024100211022918672"</f>
        <v>70082024100211022918672</v>
      </c>
      <c r="D4" s="10" t="str">
        <f>"周隆"</f>
        <v>周隆</v>
      </c>
      <c r="E4" s="11">
        <v>82.67</v>
      </c>
      <c r="F4" s="11">
        <f t="shared" ref="F4:F20" si="0">ROUND(E4*70%,2)</f>
        <v>57.87</v>
      </c>
      <c r="G4" s="11">
        <v>80.67</v>
      </c>
      <c r="H4" s="11">
        <f t="shared" ref="H4:H20" si="1">ROUND(G4*30%,2)</f>
        <v>24.2</v>
      </c>
      <c r="I4" s="11">
        <f t="shared" ref="I4:I20" si="2">F4+H4</f>
        <v>82.07</v>
      </c>
      <c r="J4" s="11"/>
    </row>
    <row r="5" s="1" customFormat="1" customHeight="1" spans="1:10">
      <c r="A5" s="9">
        <v>2</v>
      </c>
      <c r="B5" s="10" t="s">
        <v>14</v>
      </c>
      <c r="C5" s="10" t="str">
        <f>"70082024100600163720251"</f>
        <v>70082024100600163720251</v>
      </c>
      <c r="D5" s="10" t="str">
        <f>"李巧云"</f>
        <v>李巧云</v>
      </c>
      <c r="E5" s="11">
        <v>78.33</v>
      </c>
      <c r="F5" s="11">
        <f t="shared" si="0"/>
        <v>54.83</v>
      </c>
      <c r="G5" s="11">
        <v>75</v>
      </c>
      <c r="H5" s="11">
        <f t="shared" si="1"/>
        <v>22.5</v>
      </c>
      <c r="I5" s="11">
        <f t="shared" si="2"/>
        <v>77.33</v>
      </c>
      <c r="J5" s="11"/>
    </row>
    <row r="6" s="1" customFormat="1" customHeight="1" spans="1:10">
      <c r="A6" s="9">
        <v>3</v>
      </c>
      <c r="B6" s="10" t="s">
        <v>14</v>
      </c>
      <c r="C6" s="10" t="str">
        <f>"70082024100216492418729"</f>
        <v>70082024100216492418729</v>
      </c>
      <c r="D6" s="10" t="str">
        <f>"陈凤霞"</f>
        <v>陈凤霞</v>
      </c>
      <c r="E6" s="11">
        <v>66.33</v>
      </c>
      <c r="F6" s="11">
        <f t="shared" si="0"/>
        <v>46.43</v>
      </c>
      <c r="G6" s="11">
        <v>72.33</v>
      </c>
      <c r="H6" s="11">
        <f t="shared" si="1"/>
        <v>21.7</v>
      </c>
      <c r="I6" s="11">
        <f t="shared" si="2"/>
        <v>68.13</v>
      </c>
      <c r="J6" s="11"/>
    </row>
    <row r="7" s="1" customFormat="1" customHeight="1" spans="1:10">
      <c r="A7" s="9">
        <v>4</v>
      </c>
      <c r="B7" s="10" t="s">
        <v>14</v>
      </c>
      <c r="C7" s="10" t="str">
        <f>"70082024100800075021611"</f>
        <v>70082024100800075021611</v>
      </c>
      <c r="D7" s="10" t="str">
        <f>"吴庆芝"</f>
        <v>吴庆芝</v>
      </c>
      <c r="E7" s="11">
        <v>62.67</v>
      </c>
      <c r="F7" s="11">
        <f t="shared" si="0"/>
        <v>43.87</v>
      </c>
      <c r="G7" s="11">
        <v>70.33</v>
      </c>
      <c r="H7" s="11">
        <f t="shared" si="1"/>
        <v>21.1</v>
      </c>
      <c r="I7" s="11">
        <f t="shared" si="2"/>
        <v>64.97</v>
      </c>
      <c r="J7" s="11"/>
    </row>
    <row r="8" s="1" customFormat="1" customHeight="1" spans="1:10">
      <c r="A8" s="9">
        <v>5</v>
      </c>
      <c r="B8" s="10" t="s">
        <v>14</v>
      </c>
      <c r="C8" s="10" t="str">
        <f>"70082024092718145916388"</f>
        <v>70082024092718145916388</v>
      </c>
      <c r="D8" s="10" t="str">
        <f>"刘家生"</f>
        <v>刘家生</v>
      </c>
      <c r="E8" s="11">
        <v>0</v>
      </c>
      <c r="F8" s="11">
        <f t="shared" si="0"/>
        <v>0</v>
      </c>
      <c r="G8" s="11">
        <v>0</v>
      </c>
      <c r="H8" s="11">
        <f t="shared" si="1"/>
        <v>0</v>
      </c>
      <c r="I8" s="11">
        <f t="shared" si="2"/>
        <v>0</v>
      </c>
      <c r="J8" s="11" t="s">
        <v>15</v>
      </c>
    </row>
    <row r="9" s="1" customFormat="1" customHeight="1" spans="1:10">
      <c r="A9" s="9">
        <v>6</v>
      </c>
      <c r="B9" s="10" t="s">
        <v>14</v>
      </c>
      <c r="C9" s="10" t="str">
        <f>"70082024100714482221085"</f>
        <v>70082024100714482221085</v>
      </c>
      <c r="D9" s="10" t="str">
        <f>"李霞"</f>
        <v>李霞</v>
      </c>
      <c r="E9" s="11">
        <v>0</v>
      </c>
      <c r="F9" s="11">
        <f t="shared" si="0"/>
        <v>0</v>
      </c>
      <c r="G9" s="11">
        <v>0</v>
      </c>
      <c r="H9" s="11">
        <f t="shared" si="1"/>
        <v>0</v>
      </c>
      <c r="I9" s="11">
        <f t="shared" si="2"/>
        <v>0</v>
      </c>
      <c r="J9" s="11" t="s">
        <v>15</v>
      </c>
    </row>
    <row r="10" s="1" customFormat="1" customHeight="1" spans="1:10">
      <c r="A10" s="9">
        <v>7</v>
      </c>
      <c r="B10" s="10" t="s">
        <v>16</v>
      </c>
      <c r="C10" s="10" t="str">
        <f>"70082024092522322415228"</f>
        <v>70082024092522322415228</v>
      </c>
      <c r="D10" s="10" t="str">
        <f>"陈振兴"</f>
        <v>陈振兴</v>
      </c>
      <c r="E10" s="11">
        <v>83</v>
      </c>
      <c r="F10" s="11">
        <f t="shared" si="0"/>
        <v>58.1</v>
      </c>
      <c r="G10" s="11">
        <v>81.67</v>
      </c>
      <c r="H10" s="11">
        <f t="shared" si="1"/>
        <v>24.5</v>
      </c>
      <c r="I10" s="11">
        <f t="shared" si="2"/>
        <v>82.6</v>
      </c>
      <c r="J10" s="11"/>
    </row>
    <row r="11" s="1" customFormat="1" customHeight="1" spans="1:10">
      <c r="A11" s="9">
        <v>8</v>
      </c>
      <c r="B11" s="10" t="s">
        <v>16</v>
      </c>
      <c r="C11" s="10" t="str">
        <f>"70082024092522540115239"</f>
        <v>70082024092522540115239</v>
      </c>
      <c r="D11" s="10" t="str">
        <f>"王冰"</f>
        <v>王冰</v>
      </c>
      <c r="E11" s="11">
        <v>75.67</v>
      </c>
      <c r="F11" s="11">
        <f t="shared" si="0"/>
        <v>52.97</v>
      </c>
      <c r="G11" s="11">
        <v>76</v>
      </c>
      <c r="H11" s="11">
        <f t="shared" si="1"/>
        <v>22.8</v>
      </c>
      <c r="I11" s="11">
        <f t="shared" si="2"/>
        <v>75.77</v>
      </c>
      <c r="J11" s="11"/>
    </row>
    <row r="12" s="1" customFormat="1" customHeight="1" spans="1:10">
      <c r="A12" s="9">
        <v>9</v>
      </c>
      <c r="B12" s="10" t="s">
        <v>16</v>
      </c>
      <c r="C12" s="10" t="str">
        <f>"70082024100214025418698"</f>
        <v>70082024100214025418698</v>
      </c>
      <c r="D12" s="10" t="str">
        <f>"付晓"</f>
        <v>付晓</v>
      </c>
      <c r="E12" s="11">
        <v>53.67</v>
      </c>
      <c r="F12" s="11">
        <f t="shared" si="0"/>
        <v>37.57</v>
      </c>
      <c r="G12" s="11">
        <v>66</v>
      </c>
      <c r="H12" s="11">
        <f t="shared" si="1"/>
        <v>19.8</v>
      </c>
      <c r="I12" s="11">
        <f t="shared" si="2"/>
        <v>57.37</v>
      </c>
      <c r="J12" s="11"/>
    </row>
    <row r="13" s="1" customFormat="1" customHeight="1" spans="1:10">
      <c r="A13" s="9">
        <v>10</v>
      </c>
      <c r="B13" s="10" t="s">
        <v>16</v>
      </c>
      <c r="C13" s="10" t="str">
        <f>"70082024100517585420091"</f>
        <v>70082024100517585420091</v>
      </c>
      <c r="D13" s="10" t="str">
        <f>"刘敏"</f>
        <v>刘敏</v>
      </c>
      <c r="E13" s="11">
        <v>0</v>
      </c>
      <c r="F13" s="11">
        <f t="shared" si="0"/>
        <v>0</v>
      </c>
      <c r="G13" s="11">
        <v>0</v>
      </c>
      <c r="H13" s="11">
        <f t="shared" si="1"/>
        <v>0</v>
      </c>
      <c r="I13" s="11">
        <f t="shared" si="2"/>
        <v>0</v>
      </c>
      <c r="J13" s="11" t="s">
        <v>17</v>
      </c>
    </row>
    <row r="14" s="1" customFormat="1" customHeight="1" spans="1:10">
      <c r="A14" s="9">
        <v>11</v>
      </c>
      <c r="B14" s="10" t="s">
        <v>16</v>
      </c>
      <c r="C14" s="10" t="str">
        <f>"70082024092616332715479"</f>
        <v>70082024092616332715479</v>
      </c>
      <c r="D14" s="10" t="str">
        <f>"唐丽"</f>
        <v>唐丽</v>
      </c>
      <c r="E14" s="11">
        <v>0</v>
      </c>
      <c r="F14" s="11">
        <f t="shared" si="0"/>
        <v>0</v>
      </c>
      <c r="G14" s="11">
        <v>0</v>
      </c>
      <c r="H14" s="11">
        <f t="shared" si="1"/>
        <v>0</v>
      </c>
      <c r="I14" s="11">
        <f t="shared" si="2"/>
        <v>0</v>
      </c>
      <c r="J14" s="11" t="s">
        <v>15</v>
      </c>
    </row>
    <row r="15" s="1" customFormat="1" customHeight="1" spans="1:10">
      <c r="A15" s="9">
        <v>12</v>
      </c>
      <c r="B15" s="10" t="s">
        <v>16</v>
      </c>
      <c r="C15" s="10" t="str">
        <f>"70082024092522184215220"</f>
        <v>70082024092522184215220</v>
      </c>
      <c r="D15" s="10" t="str">
        <f>"张宏"</f>
        <v>张宏</v>
      </c>
      <c r="E15" s="11">
        <v>0</v>
      </c>
      <c r="F15" s="11">
        <f t="shared" si="0"/>
        <v>0</v>
      </c>
      <c r="G15" s="11">
        <v>0</v>
      </c>
      <c r="H15" s="11">
        <f t="shared" si="1"/>
        <v>0</v>
      </c>
      <c r="I15" s="11">
        <f t="shared" si="2"/>
        <v>0</v>
      </c>
      <c r="J15" s="11" t="s">
        <v>15</v>
      </c>
    </row>
    <row r="16" customHeight="1" spans="1:10">
      <c r="A16" s="9">
        <v>13</v>
      </c>
      <c r="B16" s="10" t="s">
        <v>18</v>
      </c>
      <c r="C16" s="10" t="str">
        <f>"70082024092821580717394"</f>
        <v>70082024092821580717394</v>
      </c>
      <c r="D16" s="10" t="str">
        <f>"魏利波"</f>
        <v>魏利波</v>
      </c>
      <c r="E16" s="11">
        <v>82.33</v>
      </c>
      <c r="F16" s="11">
        <f t="shared" si="0"/>
        <v>57.63</v>
      </c>
      <c r="G16" s="11">
        <v>81.67</v>
      </c>
      <c r="H16" s="11">
        <f t="shared" si="1"/>
        <v>24.5</v>
      </c>
      <c r="I16" s="11">
        <f t="shared" si="2"/>
        <v>82.13</v>
      </c>
      <c r="J16" s="11"/>
    </row>
    <row r="17" customHeight="1" spans="1:10">
      <c r="A17" s="9">
        <v>14</v>
      </c>
      <c r="B17" s="10" t="s">
        <v>18</v>
      </c>
      <c r="C17" s="10" t="str">
        <f>"70082024093017000518341"</f>
        <v>70082024093017000518341</v>
      </c>
      <c r="D17" s="10" t="str">
        <f>"张鹏"</f>
        <v>张鹏</v>
      </c>
      <c r="E17" s="11">
        <v>80.33</v>
      </c>
      <c r="F17" s="11">
        <f t="shared" si="0"/>
        <v>56.23</v>
      </c>
      <c r="G17" s="11">
        <v>78.33</v>
      </c>
      <c r="H17" s="11">
        <f t="shared" si="1"/>
        <v>23.5</v>
      </c>
      <c r="I17" s="11">
        <f t="shared" si="2"/>
        <v>79.73</v>
      </c>
      <c r="J17" s="11"/>
    </row>
    <row r="18" customHeight="1" spans="1:10">
      <c r="A18" s="9">
        <v>15</v>
      </c>
      <c r="B18" s="10" t="s">
        <v>18</v>
      </c>
      <c r="C18" s="10" t="str">
        <f>"70082024092911230417601"</f>
        <v>70082024092911230417601</v>
      </c>
      <c r="D18" s="10" t="str">
        <f>"刘垒"</f>
        <v>刘垒</v>
      </c>
      <c r="E18" s="11">
        <v>75.67</v>
      </c>
      <c r="F18" s="11">
        <f t="shared" si="0"/>
        <v>52.97</v>
      </c>
      <c r="G18" s="11">
        <v>71.33</v>
      </c>
      <c r="H18" s="11">
        <f t="shared" si="1"/>
        <v>21.4</v>
      </c>
      <c r="I18" s="11">
        <f t="shared" si="2"/>
        <v>74.37</v>
      </c>
      <c r="J18" s="11"/>
    </row>
    <row r="19" customHeight="1" spans="1:10">
      <c r="A19" s="9">
        <v>16</v>
      </c>
      <c r="B19" s="10" t="s">
        <v>18</v>
      </c>
      <c r="C19" s="10" t="str">
        <f>"70082024092416405214298"</f>
        <v>70082024092416405214298</v>
      </c>
      <c r="D19" s="10" t="str">
        <f>"黄勇军"</f>
        <v>黄勇军</v>
      </c>
      <c r="E19" s="11">
        <v>72.33</v>
      </c>
      <c r="F19" s="11">
        <f t="shared" si="0"/>
        <v>50.63</v>
      </c>
      <c r="G19" s="11">
        <v>70.67</v>
      </c>
      <c r="H19" s="11">
        <f t="shared" si="1"/>
        <v>21.2</v>
      </c>
      <c r="I19" s="11">
        <f t="shared" si="2"/>
        <v>71.83</v>
      </c>
      <c r="J19" s="11"/>
    </row>
    <row r="20" customHeight="1" spans="1:10">
      <c r="A20" s="9">
        <v>17</v>
      </c>
      <c r="B20" s="10" t="s">
        <v>18</v>
      </c>
      <c r="C20" s="10" t="str">
        <f>"70082024092614553415412"</f>
        <v>70082024092614553415412</v>
      </c>
      <c r="D20" s="10" t="str">
        <f>"张风涛"</f>
        <v>张风涛</v>
      </c>
      <c r="E20" s="11">
        <v>0</v>
      </c>
      <c r="F20" s="11">
        <f t="shared" si="0"/>
        <v>0</v>
      </c>
      <c r="G20" s="11">
        <v>0</v>
      </c>
      <c r="H20" s="11">
        <f t="shared" si="1"/>
        <v>0</v>
      </c>
      <c r="I20" s="11">
        <f t="shared" si="2"/>
        <v>0</v>
      </c>
      <c r="J20" s="11" t="s">
        <v>15</v>
      </c>
    </row>
  </sheetData>
  <sheetProtection selectLockedCells="1" selectUnlockedCells="1"/>
  <sortState ref="A3:K19">
    <sortCondition ref="I3:I19" descending="1"/>
  </sortState>
  <mergeCells count="2">
    <mergeCell ref="A1:J1"/>
    <mergeCell ref="A2:J2"/>
  </mergeCells>
  <printOptions horizontalCentered="1"/>
  <pageMargins left="0.0784722222222222" right="0.0784722222222222" top="0.393055555555556" bottom="0.314583333333333" header="0.314583333333333" footer="0.0784722222222222"/>
  <pageSetup paperSize="9" scale="6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2015-06-08T10:19:00Z</dcterms:created>
  <dcterms:modified xsi:type="dcterms:W3CDTF">2024-10-13T08:05:04Z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A905A31E626F4E5C9809D65440E4D853_13</vt:lpwstr>
  </property>
  <property fmtid="{D5CDD505-2E9C-101B-9397-08002B2CF9AE}" pid="3" name="KSOProductBuildVer">
    <vt:lpwstr>2052-12.1.0.18276</vt:lpwstr>
  </property>
</Properties>
</file>