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6832_66b1e9df1a132" sheetId="1" r:id="rId1"/>
  </sheets>
  <definedNames>
    <definedName name="_xlnm._FilterDatabase" localSheetId="0" hidden="1">'6832_66b1e9df1a132'!$A$2:$F$336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<sst xmlns="http://schemas.openxmlformats.org/spreadsheetml/2006/main" count="340" uniqueCount="11">
  <si>
    <t>保亭县2024年幼儿园编外教师及工作人员招聘资格初审合格人员名单</t>
  </si>
  <si>
    <t>序号</t>
  </si>
  <si>
    <t>报考岗位</t>
  </si>
  <si>
    <t>姓名</t>
  </si>
  <si>
    <t>性别</t>
  </si>
  <si>
    <t>身份证号码</t>
  </si>
  <si>
    <t>101_副园长</t>
  </si>
  <si>
    <t>201_专任教师</t>
  </si>
  <si>
    <t>301_保育员</t>
  </si>
  <si>
    <t>401_卫生保健员</t>
  </si>
  <si>
    <t>501_财会人员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</si>
</sst>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6"/>
  <sheetViews>
    <sheetView tabSelected="1" workbookViewId="0">
      <selection activeCell="H11" sqref="H11"/>
    </sheetView>
  </sheetViews>
  <sheetFormatPr defaultColWidth="9" defaultRowHeight="14.25" outlineLevelCol="5"/>
  <cols>
    <col min="1" max="1" width="7" style="1" customWidth="1"/>
    <col min="2" max="2" width="17.875" style="1" customWidth="1"/>
    <col min="3" max="4" width="9" style="1"/>
    <col min="5" max="5" width="20.875" style="1" hidden="1" customWidth="1"/>
    <col min="6" max="6" width="26.375" style="1" customWidth="1"/>
    <col min="7" max="7" width="25" style="1" customWidth="1"/>
    <col min="8" max="16384" width="9" style="1"/>
  </cols>
  <sheetData>
    <row r="1" ht="48" customHeight="1" spans="1:6">
      <c r="A1" s="2" t="s">
        <v>0</v>
      </c>
      <c r="B1" s="3"/>
      <c r="C1" s="3"/>
      <c r="D1" s="3"/>
      <c r="E1" s="3"/>
      <c r="F1" s="3"/>
    </row>
    <row r="2" ht="2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 t="s">
        <v>5</v>
      </c>
    </row>
    <row r="3" spans="1:6">
      <c r="A3" s="1">
        <v>1</v>
      </c>
      <c r="B3" s="1" t="s">
        <v>6</v>
      </c>
      <c r="C3" s="1" t="str">
        <f>"张云美"</f>
        <v>张云美</v>
      </c>
      <c r="D3" s="1" t="str">
        <f t="shared" ref="D3:D10" si="0">"女"</f>
        <v>女</v>
      </c>
      <c r="E3" s="1" t="str">
        <f>"460007199508104961"</f>
        <v>460007199508104961</v>
      </c>
      <c r="F3" s="1" t="str">
        <f>REPLACE(E3,7,8,"****")</f>
        <v>460007****4961</v>
      </c>
    </row>
    <row r="4" spans="1:6">
      <c r="A4" s="1">
        <v>2</v>
      </c>
      <c r="B4" s="1" t="s">
        <v>6</v>
      </c>
      <c r="C4" s="1" t="str">
        <f>"李丹华"</f>
        <v>李丹华</v>
      </c>
      <c r="D4" s="1" t="str">
        <f t="shared" si="0"/>
        <v>女</v>
      </c>
      <c r="E4" s="1" t="str">
        <f>"46000319881025782X"</f>
        <v>46000319881025782X</v>
      </c>
      <c r="F4" s="1" t="str">
        <f t="shared" ref="F4:F67" si="1">REPLACE(E4,7,8,"****")</f>
        <v>460003****782X</v>
      </c>
    </row>
    <row r="5" spans="1:6">
      <c r="A5" s="1">
        <v>3</v>
      </c>
      <c r="B5" s="1" t="s">
        <v>6</v>
      </c>
      <c r="C5" s="1" t="str">
        <f>"蔡教女"</f>
        <v>蔡教女</v>
      </c>
      <c r="D5" s="1" t="str">
        <f t="shared" si="0"/>
        <v>女</v>
      </c>
      <c r="E5" s="1" t="str">
        <f>"460003199312223226"</f>
        <v>460003199312223226</v>
      </c>
      <c r="F5" s="1" t="str">
        <f t="shared" si="1"/>
        <v>460003****3226</v>
      </c>
    </row>
    <row r="6" spans="1:6">
      <c r="A6" s="1">
        <v>4</v>
      </c>
      <c r="B6" s="1" t="s">
        <v>6</v>
      </c>
      <c r="C6" s="1" t="str">
        <f>"王清珍"</f>
        <v>王清珍</v>
      </c>
      <c r="D6" s="1" t="str">
        <f t="shared" si="0"/>
        <v>女</v>
      </c>
      <c r="E6" s="1" t="str">
        <f>"460036198811282426"</f>
        <v>460036198811282426</v>
      </c>
      <c r="F6" s="1" t="str">
        <f t="shared" si="1"/>
        <v>460036****2426</v>
      </c>
    </row>
    <row r="7" spans="1:6">
      <c r="A7" s="1">
        <v>5</v>
      </c>
      <c r="B7" s="1" t="s">
        <v>6</v>
      </c>
      <c r="C7" s="1" t="str">
        <f>"李宋君"</f>
        <v>李宋君</v>
      </c>
      <c r="D7" s="1" t="str">
        <f t="shared" si="0"/>
        <v>女</v>
      </c>
      <c r="E7" s="1" t="str">
        <f>"460034199006221825"</f>
        <v>460034199006221825</v>
      </c>
      <c r="F7" s="1" t="str">
        <f t="shared" si="1"/>
        <v>460034****1825</v>
      </c>
    </row>
    <row r="8" spans="1:6">
      <c r="A8" s="1">
        <v>6</v>
      </c>
      <c r="B8" s="1" t="s">
        <v>6</v>
      </c>
      <c r="C8" s="1" t="str">
        <f>"曾春桃"</f>
        <v>曾春桃</v>
      </c>
      <c r="D8" s="1" t="str">
        <f t="shared" si="0"/>
        <v>女</v>
      </c>
      <c r="E8" s="1" t="str">
        <f>"460006199601164823"</f>
        <v>460006199601164823</v>
      </c>
      <c r="F8" s="1" t="str">
        <f t="shared" si="1"/>
        <v>460006****4823</v>
      </c>
    </row>
    <row r="9" spans="1:6">
      <c r="A9" s="1">
        <v>7</v>
      </c>
      <c r="B9" s="1" t="s">
        <v>6</v>
      </c>
      <c r="C9" s="1" t="str">
        <f>"周丽美"</f>
        <v>周丽美</v>
      </c>
      <c r="D9" s="1" t="str">
        <f t="shared" si="0"/>
        <v>女</v>
      </c>
      <c r="E9" s="1" t="str">
        <f>"460034198710172444"</f>
        <v>460034198710172444</v>
      </c>
      <c r="F9" s="1" t="str">
        <f t="shared" si="1"/>
        <v>460034****2444</v>
      </c>
    </row>
    <row r="10" spans="1:6">
      <c r="A10" s="1">
        <v>8</v>
      </c>
      <c r="B10" s="1" t="s">
        <v>6</v>
      </c>
      <c r="C10" s="1" t="str">
        <f>"王腾云"</f>
        <v>王腾云</v>
      </c>
      <c r="D10" s="1" t="str">
        <f t="shared" si="0"/>
        <v>女</v>
      </c>
      <c r="E10" s="1" t="str">
        <f>"460035198608170027"</f>
        <v>460035198608170027</v>
      </c>
      <c r="F10" s="1" t="str">
        <f t="shared" si="1"/>
        <v>460035****0027</v>
      </c>
    </row>
    <row r="11" spans="1:6">
      <c r="A11" s="1">
        <v>9</v>
      </c>
      <c r="B11" s="1" t="s">
        <v>7</v>
      </c>
      <c r="C11" s="1" t="str">
        <f>"李冬"</f>
        <v>李冬</v>
      </c>
      <c r="D11" s="1" t="str">
        <f>"男"</f>
        <v>男</v>
      </c>
      <c r="E11" s="1" t="str">
        <f>"152102199312111812"</f>
        <v>152102199312111812</v>
      </c>
      <c r="F11" s="1" t="str">
        <f t="shared" si="1"/>
        <v>152102****1812</v>
      </c>
    </row>
    <row r="12" spans="1:6">
      <c r="A12" s="1">
        <v>10</v>
      </c>
      <c r="B12" s="1" t="s">
        <v>7</v>
      </c>
      <c r="C12" s="1" t="str">
        <f>"黄玉兰"</f>
        <v>黄玉兰</v>
      </c>
      <c r="D12" s="1" t="str">
        <f t="shared" ref="D12:D40" si="2">"女"</f>
        <v>女</v>
      </c>
      <c r="E12" s="1" t="str">
        <f>"460034198603052746"</f>
        <v>460034198603052746</v>
      </c>
      <c r="F12" s="1" t="str">
        <f t="shared" si="1"/>
        <v>460034****2746</v>
      </c>
    </row>
    <row r="13" spans="1:6">
      <c r="A13" s="1">
        <v>11</v>
      </c>
      <c r="B13" s="1" t="s">
        <v>7</v>
      </c>
      <c r="C13" s="1" t="str">
        <f>"梁凤青"</f>
        <v>梁凤青</v>
      </c>
      <c r="D13" s="1" t="str">
        <f t="shared" si="2"/>
        <v>女</v>
      </c>
      <c r="E13" s="1" t="str">
        <f>"46003519900601112X"</f>
        <v>46003519900601112X</v>
      </c>
      <c r="F13" s="1" t="str">
        <f t="shared" si="1"/>
        <v>460035****112X</v>
      </c>
    </row>
    <row r="14" spans="1:6">
      <c r="A14" s="1">
        <v>12</v>
      </c>
      <c r="B14" s="1" t="s">
        <v>7</v>
      </c>
      <c r="C14" s="1" t="str">
        <f>"梁梦婷"</f>
        <v>梁梦婷</v>
      </c>
      <c r="D14" s="1" t="str">
        <f t="shared" si="2"/>
        <v>女</v>
      </c>
      <c r="E14" s="1" t="str">
        <f>"460036200206123523"</f>
        <v>460036200206123523</v>
      </c>
      <c r="F14" s="1" t="str">
        <f t="shared" si="1"/>
        <v>460036****3523</v>
      </c>
    </row>
    <row r="15" spans="1:6">
      <c r="A15" s="1">
        <v>13</v>
      </c>
      <c r="B15" s="1" t="s">
        <v>7</v>
      </c>
      <c r="C15" s="1" t="str">
        <f>"黎娜雅"</f>
        <v>黎娜雅</v>
      </c>
      <c r="D15" s="1" t="str">
        <f t="shared" si="2"/>
        <v>女</v>
      </c>
      <c r="E15" s="1" t="str">
        <f>"460034199608282123"</f>
        <v>460034199608282123</v>
      </c>
      <c r="F15" s="1" t="str">
        <f t="shared" si="1"/>
        <v>460034****2123</v>
      </c>
    </row>
    <row r="16" spans="1:6">
      <c r="A16" s="1">
        <v>14</v>
      </c>
      <c r="B16" s="1" t="s">
        <v>7</v>
      </c>
      <c r="C16" s="1" t="str">
        <f>"陈恩妮"</f>
        <v>陈恩妮</v>
      </c>
      <c r="D16" s="1" t="str">
        <f t="shared" si="2"/>
        <v>女</v>
      </c>
      <c r="E16" s="1" t="str">
        <f>"460001199506270722"</f>
        <v>460001199506270722</v>
      </c>
      <c r="F16" s="1" t="str">
        <f t="shared" si="1"/>
        <v>460001****0722</v>
      </c>
    </row>
    <row r="17" spans="1:6">
      <c r="A17" s="1">
        <v>15</v>
      </c>
      <c r="B17" s="1" t="s">
        <v>7</v>
      </c>
      <c r="C17" s="1" t="str">
        <f>"黄晓素"</f>
        <v>黄晓素</v>
      </c>
      <c r="D17" s="1" t="str">
        <f t="shared" si="2"/>
        <v>女</v>
      </c>
      <c r="E17" s="1" t="str">
        <f>"460025199311050966"</f>
        <v>460025199311050966</v>
      </c>
      <c r="F17" s="1" t="str">
        <f t="shared" si="1"/>
        <v>460025****0966</v>
      </c>
    </row>
    <row r="18" spans="1:6">
      <c r="A18" s="1">
        <v>16</v>
      </c>
      <c r="B18" s="1" t="s">
        <v>7</v>
      </c>
      <c r="C18" s="1" t="str">
        <f>"王夏婷"</f>
        <v>王夏婷</v>
      </c>
      <c r="D18" s="1" t="str">
        <f t="shared" si="2"/>
        <v>女</v>
      </c>
      <c r="E18" s="1" t="str">
        <f>"460036199801197521"</f>
        <v>460036199801197521</v>
      </c>
      <c r="F18" s="1" t="str">
        <f t="shared" si="1"/>
        <v>460036****7521</v>
      </c>
    </row>
    <row r="19" spans="1:6">
      <c r="A19" s="1">
        <v>17</v>
      </c>
      <c r="B19" s="1" t="s">
        <v>7</v>
      </c>
      <c r="C19" s="1" t="str">
        <f>"陈如如"</f>
        <v>陈如如</v>
      </c>
      <c r="D19" s="1" t="str">
        <f t="shared" si="2"/>
        <v>女</v>
      </c>
      <c r="E19" s="1" t="str">
        <f>"469029199910180424"</f>
        <v>469029199910180424</v>
      </c>
      <c r="F19" s="1" t="str">
        <f t="shared" si="1"/>
        <v>469029****0424</v>
      </c>
    </row>
    <row r="20" spans="1:6">
      <c r="A20" s="1">
        <v>18</v>
      </c>
      <c r="B20" s="1" t="s">
        <v>7</v>
      </c>
      <c r="C20" s="1" t="str">
        <f>"蒙萌"</f>
        <v>蒙萌</v>
      </c>
      <c r="D20" s="1" t="str">
        <f t="shared" si="2"/>
        <v>女</v>
      </c>
      <c r="E20" s="1" t="str">
        <f>"460035199101070929"</f>
        <v>460035199101070929</v>
      </c>
      <c r="F20" s="1" t="str">
        <f t="shared" si="1"/>
        <v>460035****0929</v>
      </c>
    </row>
    <row r="21" spans="1:6">
      <c r="A21" s="1">
        <v>19</v>
      </c>
      <c r="B21" s="1" t="s">
        <v>7</v>
      </c>
      <c r="C21" s="1" t="str">
        <f>"陈灿灿"</f>
        <v>陈灿灿</v>
      </c>
      <c r="D21" s="1" t="str">
        <f t="shared" si="2"/>
        <v>女</v>
      </c>
      <c r="E21" s="1" t="str">
        <f>"460001198910261049"</f>
        <v>460001198910261049</v>
      </c>
      <c r="F21" s="1" t="str">
        <f t="shared" si="1"/>
        <v>460001****1049</v>
      </c>
    </row>
    <row r="22" spans="1:6">
      <c r="A22" s="1">
        <v>20</v>
      </c>
      <c r="B22" s="1" t="s">
        <v>7</v>
      </c>
      <c r="C22" s="1" t="str">
        <f>"唐肖颖"</f>
        <v>唐肖颖</v>
      </c>
      <c r="D22" s="1" t="str">
        <f t="shared" si="2"/>
        <v>女</v>
      </c>
      <c r="E22" s="1" t="str">
        <f>"460034199610163641"</f>
        <v>460034199610163641</v>
      </c>
      <c r="F22" s="1" t="str">
        <f t="shared" si="1"/>
        <v>460034****3641</v>
      </c>
    </row>
    <row r="23" spans="1:6">
      <c r="A23" s="1">
        <v>21</v>
      </c>
      <c r="B23" s="1" t="s">
        <v>7</v>
      </c>
      <c r="C23" s="1" t="str">
        <f>"林心如"</f>
        <v>林心如</v>
      </c>
      <c r="D23" s="1" t="str">
        <f t="shared" si="2"/>
        <v>女</v>
      </c>
      <c r="E23" s="1" t="str">
        <f>"460028199807282428"</f>
        <v>460028199807282428</v>
      </c>
      <c r="F23" s="1" t="str">
        <f t="shared" si="1"/>
        <v>460028****2428</v>
      </c>
    </row>
    <row r="24" spans="1:6">
      <c r="A24" s="1">
        <v>22</v>
      </c>
      <c r="B24" s="1" t="s">
        <v>7</v>
      </c>
      <c r="C24" s="1" t="str">
        <f>"刘柳"</f>
        <v>刘柳</v>
      </c>
      <c r="D24" s="1" t="str">
        <f t="shared" si="2"/>
        <v>女</v>
      </c>
      <c r="E24" s="1" t="str">
        <f>"460035199204211325"</f>
        <v>460035199204211325</v>
      </c>
      <c r="F24" s="1" t="str">
        <f t="shared" si="1"/>
        <v>460035****1325</v>
      </c>
    </row>
    <row r="25" spans="1:6">
      <c r="A25" s="1">
        <v>23</v>
      </c>
      <c r="B25" s="1" t="s">
        <v>7</v>
      </c>
      <c r="C25" s="1" t="str">
        <f>"王小容"</f>
        <v>王小容</v>
      </c>
      <c r="D25" s="1" t="str">
        <f t="shared" si="2"/>
        <v>女</v>
      </c>
      <c r="E25" s="1" t="str">
        <f>"460027199711202044"</f>
        <v>460027199711202044</v>
      </c>
      <c r="F25" s="1" t="str">
        <f t="shared" si="1"/>
        <v>460027****2044</v>
      </c>
    </row>
    <row r="26" spans="1:6">
      <c r="A26" s="1">
        <v>24</v>
      </c>
      <c r="B26" s="1" t="s">
        <v>7</v>
      </c>
      <c r="C26" s="1" t="str">
        <f>"王汝超"</f>
        <v>王汝超</v>
      </c>
      <c r="D26" s="1" t="str">
        <f t="shared" si="2"/>
        <v>女</v>
      </c>
      <c r="E26" s="1" t="str">
        <f>"460035198907091943"</f>
        <v>460035198907091943</v>
      </c>
      <c r="F26" s="1" t="str">
        <f t="shared" si="1"/>
        <v>460035****1943</v>
      </c>
    </row>
    <row r="27" spans="1:6">
      <c r="A27" s="1">
        <v>25</v>
      </c>
      <c r="B27" s="1" t="s">
        <v>7</v>
      </c>
      <c r="C27" s="1" t="str">
        <f>"胡悦艳"</f>
        <v>胡悦艳</v>
      </c>
      <c r="D27" s="1" t="str">
        <f t="shared" si="2"/>
        <v>女</v>
      </c>
      <c r="E27" s="1" t="str">
        <f>"46003419871121364X"</f>
        <v>46003419871121364X</v>
      </c>
      <c r="F27" s="1" t="str">
        <f t="shared" si="1"/>
        <v>460034****364X</v>
      </c>
    </row>
    <row r="28" spans="1:6">
      <c r="A28" s="1">
        <v>26</v>
      </c>
      <c r="B28" s="1" t="s">
        <v>7</v>
      </c>
      <c r="C28" s="1" t="str">
        <f>"林玉花"</f>
        <v>林玉花</v>
      </c>
      <c r="D28" s="1" t="str">
        <f t="shared" si="2"/>
        <v>女</v>
      </c>
      <c r="E28" s="1" t="str">
        <f>"46000319991220466X"</f>
        <v>46000319991220466X</v>
      </c>
      <c r="F28" s="1" t="str">
        <f t="shared" si="1"/>
        <v>460003****466X</v>
      </c>
    </row>
    <row r="29" spans="1:6">
      <c r="A29" s="1">
        <v>27</v>
      </c>
      <c r="B29" s="1" t="s">
        <v>7</v>
      </c>
      <c r="C29" s="1" t="str">
        <f>"苏娇敏"</f>
        <v>苏娇敏</v>
      </c>
      <c r="D29" s="1" t="str">
        <f t="shared" si="2"/>
        <v>女</v>
      </c>
      <c r="E29" s="1" t="str">
        <f>"460006200109298729"</f>
        <v>460006200109298729</v>
      </c>
      <c r="F29" s="1" t="str">
        <f t="shared" si="1"/>
        <v>460006****8729</v>
      </c>
    </row>
    <row r="30" spans="1:6">
      <c r="A30" s="1">
        <v>28</v>
      </c>
      <c r="B30" s="1" t="s">
        <v>7</v>
      </c>
      <c r="C30" s="1" t="str">
        <f>"苏婉婧"</f>
        <v>苏婉婧</v>
      </c>
      <c r="D30" s="1" t="str">
        <f t="shared" si="2"/>
        <v>女</v>
      </c>
      <c r="E30" s="1" t="str">
        <f>"460006200110098724"</f>
        <v>460006200110098724</v>
      </c>
      <c r="F30" s="1" t="str">
        <f t="shared" si="1"/>
        <v>460006****8724</v>
      </c>
    </row>
    <row r="31" spans="1:6">
      <c r="A31" s="1">
        <v>29</v>
      </c>
      <c r="B31" s="1" t="s">
        <v>7</v>
      </c>
      <c r="C31" s="1" t="str">
        <f>"羊李思"</f>
        <v>羊李思</v>
      </c>
      <c r="D31" s="1" t="str">
        <f t="shared" si="2"/>
        <v>女</v>
      </c>
      <c r="E31" s="1" t="str">
        <f>"460034200010190027"</f>
        <v>460034200010190027</v>
      </c>
      <c r="F31" s="1" t="str">
        <f t="shared" si="1"/>
        <v>460034****0027</v>
      </c>
    </row>
    <row r="32" spans="1:6">
      <c r="A32" s="1">
        <v>30</v>
      </c>
      <c r="B32" s="1" t="s">
        <v>7</v>
      </c>
      <c r="C32" s="1" t="str">
        <f>"符金菊"</f>
        <v>符金菊</v>
      </c>
      <c r="D32" s="1" t="str">
        <f t="shared" si="2"/>
        <v>女</v>
      </c>
      <c r="E32" s="1" t="str">
        <f>"460003198810146687"</f>
        <v>460003198810146687</v>
      </c>
      <c r="F32" s="1" t="str">
        <f t="shared" si="1"/>
        <v>460003****6687</v>
      </c>
    </row>
    <row r="33" spans="1:6">
      <c r="A33" s="1">
        <v>31</v>
      </c>
      <c r="B33" s="1" t="s">
        <v>7</v>
      </c>
      <c r="C33" s="1" t="str">
        <f>"郑嘉倩"</f>
        <v>郑嘉倩</v>
      </c>
      <c r="D33" s="1" t="str">
        <f t="shared" si="2"/>
        <v>女</v>
      </c>
      <c r="E33" s="1" t="str">
        <f>"445224200009093106"</f>
        <v>445224200009093106</v>
      </c>
      <c r="F33" s="1" t="str">
        <f t="shared" si="1"/>
        <v>445224****3106</v>
      </c>
    </row>
    <row r="34" spans="1:6">
      <c r="A34" s="1">
        <v>32</v>
      </c>
      <c r="B34" s="1" t="s">
        <v>7</v>
      </c>
      <c r="C34" s="1" t="str">
        <f>"李小锐"</f>
        <v>李小锐</v>
      </c>
      <c r="D34" s="1" t="str">
        <f t="shared" si="2"/>
        <v>女</v>
      </c>
      <c r="E34" s="1" t="str">
        <f>"460031199203036822"</f>
        <v>460031199203036822</v>
      </c>
      <c r="F34" s="1" t="str">
        <f t="shared" si="1"/>
        <v>460031****6822</v>
      </c>
    </row>
    <row r="35" spans="1:6">
      <c r="A35" s="1">
        <v>33</v>
      </c>
      <c r="B35" s="1" t="s">
        <v>7</v>
      </c>
      <c r="C35" s="1" t="str">
        <f>"王颖"</f>
        <v>王颖</v>
      </c>
      <c r="D35" s="1" t="str">
        <f t="shared" si="2"/>
        <v>女</v>
      </c>
      <c r="E35" s="1" t="str">
        <f>"460107200002132624"</f>
        <v>460107200002132624</v>
      </c>
      <c r="F35" s="1" t="str">
        <f t="shared" si="1"/>
        <v>460107****2624</v>
      </c>
    </row>
    <row r="36" spans="1:6">
      <c r="A36" s="1">
        <v>34</v>
      </c>
      <c r="B36" s="1" t="s">
        <v>7</v>
      </c>
      <c r="C36" s="1" t="str">
        <f>"郝薇薇"</f>
        <v>郝薇薇</v>
      </c>
      <c r="D36" s="1" t="str">
        <f t="shared" si="2"/>
        <v>女</v>
      </c>
      <c r="E36" s="1" t="str">
        <f>"469025199203094521"</f>
        <v>469025199203094521</v>
      </c>
      <c r="F36" s="1" t="str">
        <f t="shared" si="1"/>
        <v>469025****4521</v>
      </c>
    </row>
    <row r="37" spans="1:6">
      <c r="A37" s="1">
        <v>35</v>
      </c>
      <c r="B37" s="1" t="s">
        <v>7</v>
      </c>
      <c r="C37" s="1" t="str">
        <f>"董丽敏"</f>
        <v>董丽敏</v>
      </c>
      <c r="D37" s="1" t="str">
        <f t="shared" si="2"/>
        <v>女</v>
      </c>
      <c r="E37" s="1" t="str">
        <f>"460034199010303081"</f>
        <v>460034199010303081</v>
      </c>
      <c r="F37" s="1" t="str">
        <f t="shared" si="1"/>
        <v>460034****3081</v>
      </c>
    </row>
    <row r="38" spans="1:6">
      <c r="A38" s="1">
        <v>36</v>
      </c>
      <c r="B38" s="1" t="s">
        <v>7</v>
      </c>
      <c r="C38" s="1" t="str">
        <f>"张莉莉"</f>
        <v>张莉莉</v>
      </c>
      <c r="D38" s="1" t="str">
        <f t="shared" si="2"/>
        <v>女</v>
      </c>
      <c r="E38" s="1" t="str">
        <f>"460007199612230028"</f>
        <v>460007199612230028</v>
      </c>
      <c r="F38" s="1" t="str">
        <f t="shared" si="1"/>
        <v>460007****0028</v>
      </c>
    </row>
    <row r="39" spans="1:6">
      <c r="A39" s="1">
        <v>37</v>
      </c>
      <c r="B39" s="1" t="s">
        <v>7</v>
      </c>
      <c r="C39" s="1" t="str">
        <f>"罗佳瑶"</f>
        <v>罗佳瑶</v>
      </c>
      <c r="D39" s="1" t="str">
        <f t="shared" si="2"/>
        <v>女</v>
      </c>
      <c r="E39" s="1" t="str">
        <f>"460035199908071949"</f>
        <v>460035199908071949</v>
      </c>
      <c r="F39" s="1" t="str">
        <f t="shared" si="1"/>
        <v>460035****1949</v>
      </c>
    </row>
    <row r="40" spans="1:6">
      <c r="A40" s="1">
        <v>38</v>
      </c>
      <c r="B40" s="1" t="s">
        <v>7</v>
      </c>
      <c r="C40" s="1" t="str">
        <f>"关盈盈"</f>
        <v>关盈盈</v>
      </c>
      <c r="D40" s="1" t="str">
        <f t="shared" si="2"/>
        <v>女</v>
      </c>
      <c r="E40" s="1" t="str">
        <f>"469026200206245227"</f>
        <v>469026200206245227</v>
      </c>
      <c r="F40" s="1" t="str">
        <f t="shared" si="1"/>
        <v>469026****5227</v>
      </c>
    </row>
    <row r="41" spans="1:6">
      <c r="A41" s="1">
        <v>39</v>
      </c>
      <c r="B41" s="1" t="s">
        <v>7</v>
      </c>
      <c r="C41" s="1" t="str">
        <f>"李有彪"</f>
        <v>李有彪</v>
      </c>
      <c r="D41" s="1" t="str">
        <f>"男"</f>
        <v>男</v>
      </c>
      <c r="E41" s="1" t="str">
        <f>"460003200110273319"</f>
        <v>460003200110273319</v>
      </c>
      <c r="F41" s="1" t="str">
        <f t="shared" si="1"/>
        <v>460003****3319</v>
      </c>
    </row>
    <row r="42" spans="1:6">
      <c r="A42" s="1">
        <v>40</v>
      </c>
      <c r="B42" s="1" t="s">
        <v>7</v>
      </c>
      <c r="C42" s="1" t="str">
        <f>"冯海燕"</f>
        <v>冯海燕</v>
      </c>
      <c r="D42" s="1" t="str">
        <f t="shared" ref="D42:D51" si="3">"女"</f>
        <v>女</v>
      </c>
      <c r="E42" s="1" t="str">
        <f>"460200199306061402"</f>
        <v>460200199306061402</v>
      </c>
      <c r="F42" s="1" t="str">
        <f t="shared" si="1"/>
        <v>460200****1402</v>
      </c>
    </row>
    <row r="43" spans="1:6">
      <c r="A43" s="1">
        <v>41</v>
      </c>
      <c r="B43" s="1" t="s">
        <v>7</v>
      </c>
      <c r="C43" s="1" t="str">
        <f>"周丽珠"</f>
        <v>周丽珠</v>
      </c>
      <c r="D43" s="1" t="str">
        <f t="shared" si="3"/>
        <v>女</v>
      </c>
      <c r="E43" s="1" t="str">
        <f>"460035198903202546"</f>
        <v>460035198903202546</v>
      </c>
      <c r="F43" s="1" t="str">
        <f t="shared" si="1"/>
        <v>460035****2546</v>
      </c>
    </row>
    <row r="44" spans="1:6">
      <c r="A44" s="1">
        <v>42</v>
      </c>
      <c r="B44" s="1" t="s">
        <v>7</v>
      </c>
      <c r="C44" s="1" t="str">
        <f>"史燕雯"</f>
        <v>史燕雯</v>
      </c>
      <c r="D44" s="1" t="str">
        <f t="shared" si="3"/>
        <v>女</v>
      </c>
      <c r="E44" s="1" t="str">
        <f>"340827199908134360"</f>
        <v>340827199908134360</v>
      </c>
      <c r="F44" s="1" t="str">
        <f t="shared" si="1"/>
        <v>340827****4360</v>
      </c>
    </row>
    <row r="45" spans="1:6">
      <c r="A45" s="1">
        <v>43</v>
      </c>
      <c r="B45" s="1" t="s">
        <v>7</v>
      </c>
      <c r="C45" s="1" t="str">
        <f>"王章敏"</f>
        <v>王章敏</v>
      </c>
      <c r="D45" s="1" t="str">
        <f t="shared" si="3"/>
        <v>女</v>
      </c>
      <c r="E45" s="1" t="str">
        <f>"469022200109065122"</f>
        <v>469022200109065122</v>
      </c>
      <c r="F45" s="1" t="str">
        <f t="shared" si="1"/>
        <v>469022****5122</v>
      </c>
    </row>
    <row r="46" spans="1:6">
      <c r="A46" s="1">
        <v>44</v>
      </c>
      <c r="B46" s="1" t="s">
        <v>7</v>
      </c>
      <c r="C46" s="1" t="str">
        <f>"黄伟"</f>
        <v>黄伟</v>
      </c>
      <c r="D46" s="1" t="str">
        <f t="shared" si="3"/>
        <v>女</v>
      </c>
      <c r="E46" s="1" t="str">
        <f>"460034198605172426"</f>
        <v>460034198605172426</v>
      </c>
      <c r="F46" s="1" t="str">
        <f t="shared" si="1"/>
        <v>460034****2426</v>
      </c>
    </row>
    <row r="47" spans="1:6">
      <c r="A47" s="1">
        <v>45</v>
      </c>
      <c r="B47" s="1" t="s">
        <v>7</v>
      </c>
      <c r="C47" s="1" t="str">
        <f>"黄舒嫚"</f>
        <v>黄舒嫚</v>
      </c>
      <c r="D47" s="1" t="str">
        <f t="shared" si="3"/>
        <v>女</v>
      </c>
      <c r="E47" s="1" t="str">
        <f>"460035199007020044"</f>
        <v>460035199007020044</v>
      </c>
      <c r="F47" s="1" t="str">
        <f t="shared" si="1"/>
        <v>460035****0044</v>
      </c>
    </row>
    <row r="48" spans="1:6">
      <c r="A48" s="1">
        <v>46</v>
      </c>
      <c r="B48" s="1" t="s">
        <v>7</v>
      </c>
      <c r="C48" s="1" t="str">
        <f>"潘正娇"</f>
        <v>潘正娇</v>
      </c>
      <c r="D48" s="1" t="str">
        <f t="shared" si="3"/>
        <v>女</v>
      </c>
      <c r="E48" s="1" t="str">
        <f>"469022200306141227"</f>
        <v>469022200306141227</v>
      </c>
      <c r="F48" s="1" t="str">
        <f t="shared" si="1"/>
        <v>469022****1227</v>
      </c>
    </row>
    <row r="49" spans="1:6">
      <c r="A49" s="1">
        <v>47</v>
      </c>
      <c r="B49" s="1" t="s">
        <v>7</v>
      </c>
      <c r="C49" s="1" t="str">
        <f>"吴秋燕"</f>
        <v>吴秋燕</v>
      </c>
      <c r="D49" s="1" t="str">
        <f t="shared" si="3"/>
        <v>女</v>
      </c>
      <c r="E49" s="1" t="str">
        <f>"460027199603128529"</f>
        <v>460027199603128529</v>
      </c>
      <c r="F49" s="1" t="str">
        <f t="shared" si="1"/>
        <v>460027****8529</v>
      </c>
    </row>
    <row r="50" spans="1:6">
      <c r="A50" s="1">
        <v>48</v>
      </c>
      <c r="B50" s="1" t="s">
        <v>7</v>
      </c>
      <c r="C50" s="1" t="str">
        <f>"王娜"</f>
        <v>王娜</v>
      </c>
      <c r="D50" s="1" t="str">
        <f t="shared" si="3"/>
        <v>女</v>
      </c>
      <c r="E50" s="1" t="str">
        <f>"460034199307102125"</f>
        <v>460034199307102125</v>
      </c>
      <c r="F50" s="1" t="str">
        <f t="shared" si="1"/>
        <v>460034****2125</v>
      </c>
    </row>
    <row r="51" spans="1:6">
      <c r="A51" s="1">
        <v>49</v>
      </c>
      <c r="B51" s="1" t="s">
        <v>7</v>
      </c>
      <c r="C51" s="1" t="str">
        <f>"黎秀尾"</f>
        <v>黎秀尾</v>
      </c>
      <c r="D51" s="1" t="str">
        <f t="shared" si="3"/>
        <v>女</v>
      </c>
      <c r="E51" s="1" t="str">
        <f>"460003199402283820"</f>
        <v>460003199402283820</v>
      </c>
      <c r="F51" s="1" t="str">
        <f t="shared" si="1"/>
        <v>460003****3820</v>
      </c>
    </row>
    <row r="52" spans="1:6">
      <c r="A52" s="1">
        <v>50</v>
      </c>
      <c r="B52" s="1" t="s">
        <v>7</v>
      </c>
      <c r="C52" s="1" t="str">
        <f>"胡仪涛"</f>
        <v>胡仪涛</v>
      </c>
      <c r="D52" s="1" t="str">
        <f>"男"</f>
        <v>男</v>
      </c>
      <c r="E52" s="1" t="str">
        <f>"460034200103314113"</f>
        <v>460034200103314113</v>
      </c>
      <c r="F52" s="1" t="str">
        <f t="shared" si="1"/>
        <v>460034****4113</v>
      </c>
    </row>
    <row r="53" spans="1:6">
      <c r="A53" s="1">
        <v>51</v>
      </c>
      <c r="B53" s="1" t="s">
        <v>7</v>
      </c>
      <c r="C53" s="1" t="str">
        <f>"曾小起"</f>
        <v>曾小起</v>
      </c>
      <c r="D53" s="1" t="str">
        <f t="shared" ref="D53:D79" si="4">"女"</f>
        <v>女</v>
      </c>
      <c r="E53" s="1" t="str">
        <f>"46002819980706042X"</f>
        <v>46002819980706042X</v>
      </c>
      <c r="F53" s="1" t="str">
        <f t="shared" si="1"/>
        <v>460028****042X</v>
      </c>
    </row>
    <row r="54" spans="1:6">
      <c r="A54" s="1">
        <v>52</v>
      </c>
      <c r="B54" s="1" t="s">
        <v>7</v>
      </c>
      <c r="C54" s="1" t="str">
        <f>"邹玲雨"</f>
        <v>邹玲雨</v>
      </c>
      <c r="D54" s="1" t="str">
        <f t="shared" si="4"/>
        <v>女</v>
      </c>
      <c r="E54" s="1" t="str">
        <f>"460035199507090225"</f>
        <v>460035199507090225</v>
      </c>
      <c r="F54" s="1" t="str">
        <f t="shared" si="1"/>
        <v>460035****0225</v>
      </c>
    </row>
    <row r="55" spans="1:6">
      <c r="A55" s="1">
        <v>53</v>
      </c>
      <c r="B55" s="1" t="s">
        <v>7</v>
      </c>
      <c r="C55" s="1" t="str">
        <f>"李凡"</f>
        <v>李凡</v>
      </c>
      <c r="D55" s="1" t="str">
        <f t="shared" si="4"/>
        <v>女</v>
      </c>
      <c r="E55" s="1" t="str">
        <f>"46000420011005602X"</f>
        <v>46000420011005602X</v>
      </c>
      <c r="F55" s="1" t="str">
        <f t="shared" si="1"/>
        <v>460004****602X</v>
      </c>
    </row>
    <row r="56" spans="1:6">
      <c r="A56" s="1">
        <v>54</v>
      </c>
      <c r="B56" s="1" t="s">
        <v>7</v>
      </c>
      <c r="C56" s="1" t="str">
        <f>"邢雪"</f>
        <v>邢雪</v>
      </c>
      <c r="D56" s="1" t="str">
        <f t="shared" si="4"/>
        <v>女</v>
      </c>
      <c r="E56" s="1" t="str">
        <f>"460007199608140425"</f>
        <v>460007199608140425</v>
      </c>
      <c r="F56" s="1" t="str">
        <f t="shared" si="1"/>
        <v>460007****0425</v>
      </c>
    </row>
    <row r="57" spans="1:6">
      <c r="A57" s="1">
        <v>55</v>
      </c>
      <c r="B57" s="1" t="s">
        <v>7</v>
      </c>
      <c r="C57" s="1" t="str">
        <f>"陈凤珠"</f>
        <v>陈凤珠</v>
      </c>
      <c r="D57" s="1" t="str">
        <f t="shared" si="4"/>
        <v>女</v>
      </c>
      <c r="E57" s="1" t="str">
        <f>"460003199212290421"</f>
        <v>460003199212290421</v>
      </c>
      <c r="F57" s="1" t="str">
        <f t="shared" si="1"/>
        <v>460003****0421</v>
      </c>
    </row>
    <row r="58" spans="1:6">
      <c r="A58" s="1">
        <v>56</v>
      </c>
      <c r="B58" s="1" t="s">
        <v>7</v>
      </c>
      <c r="C58" s="1" t="str">
        <f>"罗亚香"</f>
        <v>罗亚香</v>
      </c>
      <c r="D58" s="1" t="str">
        <f t="shared" si="4"/>
        <v>女</v>
      </c>
      <c r="E58" s="1" t="str">
        <f>"460034199009031525"</f>
        <v>460034199009031525</v>
      </c>
      <c r="F58" s="1" t="str">
        <f t="shared" si="1"/>
        <v>460034****1525</v>
      </c>
    </row>
    <row r="59" spans="1:6">
      <c r="A59" s="1">
        <v>57</v>
      </c>
      <c r="B59" s="1" t="s">
        <v>7</v>
      </c>
      <c r="C59" s="1" t="str">
        <f>"颜亚梨"</f>
        <v>颜亚梨</v>
      </c>
      <c r="D59" s="1" t="str">
        <f t="shared" si="4"/>
        <v>女</v>
      </c>
      <c r="E59" s="1" t="str">
        <f>"460034199204123089"</f>
        <v>460034199204123089</v>
      </c>
      <c r="F59" s="1" t="str">
        <f t="shared" si="1"/>
        <v>460034****3089</v>
      </c>
    </row>
    <row r="60" spans="1:6">
      <c r="A60" s="1">
        <v>58</v>
      </c>
      <c r="B60" s="1" t="s">
        <v>7</v>
      </c>
      <c r="C60" s="1" t="str">
        <f>"陈娇"</f>
        <v>陈娇</v>
      </c>
      <c r="D60" s="1" t="str">
        <f t="shared" si="4"/>
        <v>女</v>
      </c>
      <c r="E60" s="1" t="str">
        <f>"460001198712161020"</f>
        <v>460001198712161020</v>
      </c>
      <c r="F60" s="1" t="str">
        <f t="shared" si="1"/>
        <v>460001****1020</v>
      </c>
    </row>
    <row r="61" spans="1:6">
      <c r="A61" s="1">
        <v>59</v>
      </c>
      <c r="B61" s="1" t="s">
        <v>7</v>
      </c>
      <c r="C61" s="1" t="str">
        <f>"陈敏秀"</f>
        <v>陈敏秀</v>
      </c>
      <c r="D61" s="1" t="str">
        <f t="shared" si="4"/>
        <v>女</v>
      </c>
      <c r="E61" s="1" t="str">
        <f>"460005199411125122"</f>
        <v>460005199411125122</v>
      </c>
      <c r="F61" s="1" t="str">
        <f t="shared" si="1"/>
        <v>460005****5122</v>
      </c>
    </row>
    <row r="62" spans="1:6">
      <c r="A62" s="1">
        <v>60</v>
      </c>
      <c r="B62" s="1" t="s">
        <v>7</v>
      </c>
      <c r="C62" s="1" t="str">
        <f>"符爱花"</f>
        <v>符爱花</v>
      </c>
      <c r="D62" s="1" t="str">
        <f t="shared" si="4"/>
        <v>女</v>
      </c>
      <c r="E62" s="1" t="str">
        <f>"460007199509218020"</f>
        <v>460007199509218020</v>
      </c>
      <c r="F62" s="1" t="str">
        <f t="shared" si="1"/>
        <v>460007****8020</v>
      </c>
    </row>
    <row r="63" spans="1:6">
      <c r="A63" s="1">
        <v>61</v>
      </c>
      <c r="B63" s="1" t="s">
        <v>7</v>
      </c>
      <c r="C63" s="1" t="str">
        <f>"王芳玉"</f>
        <v>王芳玉</v>
      </c>
      <c r="D63" s="1" t="str">
        <f t="shared" si="4"/>
        <v>女</v>
      </c>
      <c r="E63" s="1" t="str">
        <f>"46902820021120502X"</f>
        <v>46902820021120502X</v>
      </c>
      <c r="F63" s="1" t="str">
        <f t="shared" si="1"/>
        <v>469028****502X</v>
      </c>
    </row>
    <row r="64" spans="1:6">
      <c r="A64" s="1">
        <v>62</v>
      </c>
      <c r="B64" s="1" t="s">
        <v>7</v>
      </c>
      <c r="C64" s="1" t="str">
        <f>"冯虹"</f>
        <v>冯虹</v>
      </c>
      <c r="D64" s="1" t="str">
        <f t="shared" si="4"/>
        <v>女</v>
      </c>
      <c r="E64" s="1" t="str">
        <f>"460027199510064781"</f>
        <v>460027199510064781</v>
      </c>
      <c r="F64" s="1" t="str">
        <f t="shared" si="1"/>
        <v>460027****4781</v>
      </c>
    </row>
    <row r="65" spans="1:6">
      <c r="A65" s="1">
        <v>63</v>
      </c>
      <c r="B65" s="1" t="s">
        <v>7</v>
      </c>
      <c r="C65" s="1" t="str">
        <f>"陈小妹"</f>
        <v>陈小妹</v>
      </c>
      <c r="D65" s="1" t="str">
        <f t="shared" si="4"/>
        <v>女</v>
      </c>
      <c r="E65" s="1" t="str">
        <f>"460034199601180941"</f>
        <v>460034199601180941</v>
      </c>
      <c r="F65" s="1" t="str">
        <f t="shared" si="1"/>
        <v>460034****0941</v>
      </c>
    </row>
    <row r="66" spans="1:6">
      <c r="A66" s="1">
        <v>64</v>
      </c>
      <c r="B66" s="1" t="s">
        <v>7</v>
      </c>
      <c r="C66" s="1" t="str">
        <f>"郑庆美"</f>
        <v>郑庆美</v>
      </c>
      <c r="D66" s="1" t="str">
        <f t="shared" si="4"/>
        <v>女</v>
      </c>
      <c r="E66" s="1" t="str">
        <f>"460035199108013222"</f>
        <v>460035199108013222</v>
      </c>
      <c r="F66" s="1" t="str">
        <f t="shared" si="1"/>
        <v>460035****3222</v>
      </c>
    </row>
    <row r="67" spans="1:6">
      <c r="A67" s="1">
        <v>65</v>
      </c>
      <c r="B67" s="1" t="s">
        <v>7</v>
      </c>
      <c r="C67" s="1" t="str">
        <f>"徐明换"</f>
        <v>徐明换</v>
      </c>
      <c r="D67" s="1" t="str">
        <f t="shared" si="4"/>
        <v>女</v>
      </c>
      <c r="E67" s="1" t="str">
        <f>"460003199705244220"</f>
        <v>460003199705244220</v>
      </c>
      <c r="F67" s="1" t="str">
        <f t="shared" si="1"/>
        <v>460003****4220</v>
      </c>
    </row>
    <row r="68" spans="1:6">
      <c r="A68" s="1">
        <v>66</v>
      </c>
      <c r="B68" s="1" t="s">
        <v>7</v>
      </c>
      <c r="C68" s="1" t="str">
        <f>"万增英"</f>
        <v>万增英</v>
      </c>
      <c r="D68" s="1" t="str">
        <f t="shared" si="4"/>
        <v>女</v>
      </c>
      <c r="E68" s="1" t="str">
        <f>"460003198912042643"</f>
        <v>460003198912042643</v>
      </c>
      <c r="F68" s="1" t="str">
        <f t="shared" ref="F68:F131" si="5">REPLACE(E68,7,8,"****")</f>
        <v>460003****2643</v>
      </c>
    </row>
    <row r="69" spans="1:6">
      <c r="A69" s="1">
        <v>67</v>
      </c>
      <c r="B69" s="1" t="s">
        <v>7</v>
      </c>
      <c r="C69" s="1" t="str">
        <f>"王英花"</f>
        <v>王英花</v>
      </c>
      <c r="D69" s="1" t="str">
        <f t="shared" si="4"/>
        <v>女</v>
      </c>
      <c r="E69" s="1" t="str">
        <f>"460027200207087927"</f>
        <v>460027200207087927</v>
      </c>
      <c r="F69" s="1" t="str">
        <f t="shared" si="5"/>
        <v>460027****7927</v>
      </c>
    </row>
    <row r="70" spans="1:6">
      <c r="A70" s="1">
        <v>68</v>
      </c>
      <c r="B70" s="1" t="s">
        <v>7</v>
      </c>
      <c r="C70" s="1" t="str">
        <f>"吴彩蕾"</f>
        <v>吴彩蕾</v>
      </c>
      <c r="D70" s="1" t="str">
        <f t="shared" si="4"/>
        <v>女</v>
      </c>
      <c r="E70" s="1" t="str">
        <f>"460025200008231524"</f>
        <v>460025200008231524</v>
      </c>
      <c r="F70" s="1" t="str">
        <f t="shared" si="5"/>
        <v>460025****1524</v>
      </c>
    </row>
    <row r="71" spans="1:6">
      <c r="A71" s="1">
        <v>69</v>
      </c>
      <c r="B71" s="1" t="s">
        <v>7</v>
      </c>
      <c r="C71" s="1" t="str">
        <f>"苏紫娜"</f>
        <v>苏紫娜</v>
      </c>
      <c r="D71" s="1" t="str">
        <f t="shared" si="4"/>
        <v>女</v>
      </c>
      <c r="E71" s="1" t="str">
        <f>"460006199907238741"</f>
        <v>460006199907238741</v>
      </c>
      <c r="F71" s="1" t="str">
        <f t="shared" si="5"/>
        <v>460006****8741</v>
      </c>
    </row>
    <row r="72" spans="1:6">
      <c r="A72" s="1">
        <v>70</v>
      </c>
      <c r="B72" s="1" t="s">
        <v>7</v>
      </c>
      <c r="C72" s="1" t="str">
        <f>"王秋雁"</f>
        <v>王秋雁</v>
      </c>
      <c r="D72" s="1" t="str">
        <f t="shared" si="4"/>
        <v>女</v>
      </c>
      <c r="E72" s="1" t="str">
        <f>"460028199001233248"</f>
        <v>460028199001233248</v>
      </c>
      <c r="F72" s="1" t="str">
        <f t="shared" si="5"/>
        <v>460028****3248</v>
      </c>
    </row>
    <row r="73" spans="1:6">
      <c r="A73" s="1">
        <v>71</v>
      </c>
      <c r="B73" s="1" t="s">
        <v>7</v>
      </c>
      <c r="C73" s="1" t="str">
        <f>"张色姜"</f>
        <v>张色姜</v>
      </c>
      <c r="D73" s="1" t="str">
        <f t="shared" si="4"/>
        <v>女</v>
      </c>
      <c r="E73" s="1" t="str">
        <f>"460003199202125422"</f>
        <v>460003199202125422</v>
      </c>
      <c r="F73" s="1" t="str">
        <f t="shared" si="5"/>
        <v>460003****5422</v>
      </c>
    </row>
    <row r="74" spans="1:6">
      <c r="A74" s="1">
        <v>72</v>
      </c>
      <c r="B74" s="1" t="s">
        <v>7</v>
      </c>
      <c r="C74" s="1" t="str">
        <f>"周丽芳"</f>
        <v>周丽芳</v>
      </c>
      <c r="D74" s="1" t="str">
        <f t="shared" si="4"/>
        <v>女</v>
      </c>
      <c r="E74" s="1" t="str">
        <f>"460027199003053746"</f>
        <v>460027199003053746</v>
      </c>
      <c r="F74" s="1" t="str">
        <f t="shared" si="5"/>
        <v>460027****3746</v>
      </c>
    </row>
    <row r="75" spans="1:6">
      <c r="A75" s="1">
        <v>73</v>
      </c>
      <c r="B75" s="1" t="s">
        <v>7</v>
      </c>
      <c r="C75" s="1" t="str">
        <f>"黄晓倩"</f>
        <v>黄晓倩</v>
      </c>
      <c r="D75" s="1" t="str">
        <f t="shared" si="4"/>
        <v>女</v>
      </c>
      <c r="E75" s="1" t="str">
        <f>"469029200005012522"</f>
        <v>469029200005012522</v>
      </c>
      <c r="F75" s="1" t="str">
        <f t="shared" si="5"/>
        <v>469029****2522</v>
      </c>
    </row>
    <row r="76" spans="1:6">
      <c r="A76" s="1">
        <v>74</v>
      </c>
      <c r="B76" s="1" t="s">
        <v>7</v>
      </c>
      <c r="C76" s="1" t="str">
        <f>"王青雪"</f>
        <v>王青雪</v>
      </c>
      <c r="D76" s="1" t="str">
        <f t="shared" si="4"/>
        <v>女</v>
      </c>
      <c r="E76" s="1" t="str">
        <f>"46902419961207682X"</f>
        <v>46902419961207682X</v>
      </c>
      <c r="F76" s="1" t="str">
        <f t="shared" si="5"/>
        <v>469024****682X</v>
      </c>
    </row>
    <row r="77" spans="1:6">
      <c r="A77" s="1">
        <v>75</v>
      </c>
      <c r="B77" s="1" t="s">
        <v>7</v>
      </c>
      <c r="C77" s="1" t="str">
        <f>"王燕媛"</f>
        <v>王燕媛</v>
      </c>
      <c r="D77" s="1" t="str">
        <f t="shared" si="4"/>
        <v>女</v>
      </c>
      <c r="E77" s="1" t="str">
        <f>"46002819931215562X"</f>
        <v>46002819931215562X</v>
      </c>
      <c r="F77" s="1" t="str">
        <f t="shared" si="5"/>
        <v>460028****562X</v>
      </c>
    </row>
    <row r="78" spans="1:6">
      <c r="A78" s="1">
        <v>76</v>
      </c>
      <c r="B78" s="1" t="s">
        <v>7</v>
      </c>
      <c r="C78" s="1" t="str">
        <f>"陈春妹"</f>
        <v>陈春妹</v>
      </c>
      <c r="D78" s="1" t="str">
        <f t="shared" si="4"/>
        <v>女</v>
      </c>
      <c r="E78" s="1" t="str">
        <f>"469024200006280826"</f>
        <v>469024200006280826</v>
      </c>
      <c r="F78" s="1" t="str">
        <f t="shared" si="5"/>
        <v>469024****0826</v>
      </c>
    </row>
    <row r="79" spans="1:6">
      <c r="A79" s="1">
        <v>77</v>
      </c>
      <c r="B79" s="1" t="s">
        <v>7</v>
      </c>
      <c r="C79" s="1" t="str">
        <f>"谷文剑"</f>
        <v>谷文剑</v>
      </c>
      <c r="D79" s="1" t="str">
        <f t="shared" si="4"/>
        <v>女</v>
      </c>
      <c r="E79" s="1" t="str">
        <f>"460007198809264120"</f>
        <v>460007198809264120</v>
      </c>
      <c r="F79" s="1" t="str">
        <f t="shared" si="5"/>
        <v>460007****4120</v>
      </c>
    </row>
    <row r="80" spans="1:6">
      <c r="A80" s="1">
        <v>78</v>
      </c>
      <c r="B80" s="1" t="s">
        <v>7</v>
      </c>
      <c r="C80" s="1" t="str">
        <f>"王慧兵"</f>
        <v>王慧兵</v>
      </c>
      <c r="D80" s="1" t="str">
        <f>"男"</f>
        <v>男</v>
      </c>
      <c r="E80" s="1" t="str">
        <f>"421127198711211914"</f>
        <v>421127198711211914</v>
      </c>
      <c r="F80" s="1" t="str">
        <f t="shared" si="5"/>
        <v>421127****1914</v>
      </c>
    </row>
    <row r="81" spans="1:6">
      <c r="A81" s="1">
        <v>79</v>
      </c>
      <c r="B81" s="1" t="s">
        <v>7</v>
      </c>
      <c r="C81" s="1" t="str">
        <f>"陈壹琳"</f>
        <v>陈壹琳</v>
      </c>
      <c r="D81" s="1" t="str">
        <f t="shared" ref="D81:D144" si="6">"女"</f>
        <v>女</v>
      </c>
      <c r="E81" s="1" t="str">
        <f>"469024199904106824"</f>
        <v>469024199904106824</v>
      </c>
      <c r="F81" s="1" t="str">
        <f t="shared" si="5"/>
        <v>469024****6824</v>
      </c>
    </row>
    <row r="82" spans="1:6">
      <c r="A82" s="1">
        <v>80</v>
      </c>
      <c r="B82" s="1" t="s">
        <v>7</v>
      </c>
      <c r="C82" s="1" t="str">
        <f>"黄蓉"</f>
        <v>黄蓉</v>
      </c>
      <c r="D82" s="1" t="str">
        <f t="shared" si="6"/>
        <v>女</v>
      </c>
      <c r="E82" s="1" t="str">
        <f>"460027198906052985"</f>
        <v>460027198906052985</v>
      </c>
      <c r="F82" s="1" t="str">
        <f t="shared" si="5"/>
        <v>460027****2985</v>
      </c>
    </row>
    <row r="83" spans="1:6">
      <c r="A83" s="1">
        <v>81</v>
      </c>
      <c r="B83" s="1" t="s">
        <v>7</v>
      </c>
      <c r="C83" s="1" t="str">
        <f>"陈钊"</f>
        <v>陈钊</v>
      </c>
      <c r="D83" s="1" t="str">
        <f t="shared" si="6"/>
        <v>女</v>
      </c>
      <c r="E83" s="1" t="str">
        <f>"460035198703061128"</f>
        <v>460035198703061128</v>
      </c>
      <c r="F83" s="1" t="str">
        <f t="shared" si="5"/>
        <v>460035****1128</v>
      </c>
    </row>
    <row r="84" spans="1:6">
      <c r="A84" s="1">
        <v>82</v>
      </c>
      <c r="B84" s="1" t="s">
        <v>7</v>
      </c>
      <c r="C84" s="1" t="str">
        <f>"蔡金玲"</f>
        <v>蔡金玲</v>
      </c>
      <c r="D84" s="1" t="str">
        <f t="shared" si="6"/>
        <v>女</v>
      </c>
      <c r="E84" s="1" t="str">
        <f>"460103199701063321"</f>
        <v>460103199701063321</v>
      </c>
      <c r="F84" s="1" t="str">
        <f t="shared" si="5"/>
        <v>460103****3321</v>
      </c>
    </row>
    <row r="85" spans="1:6">
      <c r="A85" s="1">
        <v>83</v>
      </c>
      <c r="B85" s="1" t="s">
        <v>7</v>
      </c>
      <c r="C85" s="1" t="str">
        <f>"吴连雪"</f>
        <v>吴连雪</v>
      </c>
      <c r="D85" s="1" t="str">
        <f t="shared" si="6"/>
        <v>女</v>
      </c>
      <c r="E85" s="1" t="str">
        <f>"460034200008231520"</f>
        <v>460034200008231520</v>
      </c>
      <c r="F85" s="1" t="str">
        <f t="shared" si="5"/>
        <v>460034****1520</v>
      </c>
    </row>
    <row r="86" spans="1:6">
      <c r="A86" s="1">
        <v>84</v>
      </c>
      <c r="B86" s="1" t="s">
        <v>7</v>
      </c>
      <c r="C86" s="1" t="str">
        <f>"黄葛旋"</f>
        <v>黄葛旋</v>
      </c>
      <c r="D86" s="1" t="str">
        <f t="shared" si="6"/>
        <v>女</v>
      </c>
      <c r="E86" s="1" t="str">
        <f>"460001199701250727"</f>
        <v>460001199701250727</v>
      </c>
      <c r="F86" s="1" t="str">
        <f t="shared" si="5"/>
        <v>460001****0727</v>
      </c>
    </row>
    <row r="87" spans="1:6">
      <c r="A87" s="1">
        <v>85</v>
      </c>
      <c r="B87" s="1" t="s">
        <v>7</v>
      </c>
      <c r="C87" s="1" t="str">
        <f>"伍华丽"</f>
        <v>伍华丽</v>
      </c>
      <c r="D87" s="1" t="str">
        <f t="shared" si="6"/>
        <v>女</v>
      </c>
      <c r="E87" s="1" t="str">
        <f>"460005199511136021"</f>
        <v>460005199511136021</v>
      </c>
      <c r="F87" s="1" t="str">
        <f t="shared" si="5"/>
        <v>460005****6021</v>
      </c>
    </row>
    <row r="88" spans="1:6">
      <c r="A88" s="1">
        <v>86</v>
      </c>
      <c r="B88" s="1" t="s">
        <v>7</v>
      </c>
      <c r="C88" s="1" t="str">
        <f>"杨蕊"</f>
        <v>杨蕊</v>
      </c>
      <c r="D88" s="1" t="str">
        <f t="shared" si="6"/>
        <v>女</v>
      </c>
      <c r="E88" s="1" t="str">
        <f>"46003419970815046X"</f>
        <v>46003419970815046X</v>
      </c>
      <c r="F88" s="1" t="str">
        <f t="shared" si="5"/>
        <v>460034****046X</v>
      </c>
    </row>
    <row r="89" spans="1:6">
      <c r="A89" s="1">
        <v>87</v>
      </c>
      <c r="B89" s="1" t="s">
        <v>7</v>
      </c>
      <c r="C89" s="1" t="str">
        <f>"刘冬梅"</f>
        <v>刘冬梅</v>
      </c>
      <c r="D89" s="1" t="str">
        <f t="shared" si="6"/>
        <v>女</v>
      </c>
      <c r="E89" s="1" t="str">
        <f>"460036199010041221"</f>
        <v>460036199010041221</v>
      </c>
      <c r="F89" s="1" t="str">
        <f t="shared" si="5"/>
        <v>460036****1221</v>
      </c>
    </row>
    <row r="90" spans="1:6">
      <c r="A90" s="1">
        <v>88</v>
      </c>
      <c r="B90" s="1" t="s">
        <v>7</v>
      </c>
      <c r="C90" s="1" t="str">
        <f>"王林娜"</f>
        <v>王林娜</v>
      </c>
      <c r="D90" s="1" t="str">
        <f t="shared" si="6"/>
        <v>女</v>
      </c>
      <c r="E90" s="1" t="str">
        <f>"460035199209020421"</f>
        <v>460035199209020421</v>
      </c>
      <c r="F90" s="1" t="str">
        <f t="shared" si="5"/>
        <v>460035****0421</v>
      </c>
    </row>
    <row r="91" spans="1:6">
      <c r="A91" s="1">
        <v>89</v>
      </c>
      <c r="B91" s="1" t="s">
        <v>7</v>
      </c>
      <c r="C91" s="1" t="str">
        <f>"陈云柳"</f>
        <v>陈云柳</v>
      </c>
      <c r="D91" s="1" t="str">
        <f t="shared" si="6"/>
        <v>女</v>
      </c>
      <c r="E91" s="1" t="str">
        <f>"460006199804272744"</f>
        <v>460006199804272744</v>
      </c>
      <c r="F91" s="1" t="str">
        <f t="shared" si="5"/>
        <v>460006****2744</v>
      </c>
    </row>
    <row r="92" spans="1:6">
      <c r="A92" s="1">
        <v>90</v>
      </c>
      <c r="B92" s="1" t="s">
        <v>7</v>
      </c>
      <c r="C92" s="1" t="str">
        <f>"周小明"</f>
        <v>周小明</v>
      </c>
      <c r="D92" s="1" t="str">
        <f t="shared" si="6"/>
        <v>女</v>
      </c>
      <c r="E92" s="1" t="str">
        <f>"460026199502140960"</f>
        <v>460026199502140960</v>
      </c>
      <c r="F92" s="1" t="str">
        <f t="shared" si="5"/>
        <v>460026****0960</v>
      </c>
    </row>
    <row r="93" spans="1:6">
      <c r="A93" s="1">
        <v>91</v>
      </c>
      <c r="B93" s="1" t="s">
        <v>7</v>
      </c>
      <c r="C93" s="1" t="str">
        <f>"王海晶"</f>
        <v>王海晶</v>
      </c>
      <c r="D93" s="1" t="str">
        <f t="shared" si="6"/>
        <v>女</v>
      </c>
      <c r="E93" s="1" t="str">
        <f>"460028199304250045"</f>
        <v>460028199304250045</v>
      </c>
      <c r="F93" s="1" t="str">
        <f t="shared" si="5"/>
        <v>460028****0045</v>
      </c>
    </row>
    <row r="94" spans="1:6">
      <c r="A94" s="1">
        <v>92</v>
      </c>
      <c r="B94" s="1" t="s">
        <v>7</v>
      </c>
      <c r="C94" s="1" t="str">
        <f>"陈丽欢"</f>
        <v>陈丽欢</v>
      </c>
      <c r="D94" s="1" t="str">
        <f t="shared" si="6"/>
        <v>女</v>
      </c>
      <c r="E94" s="1" t="str">
        <f>"460035198510080023"</f>
        <v>460035198510080023</v>
      </c>
      <c r="F94" s="1" t="str">
        <f t="shared" si="5"/>
        <v>460035****0023</v>
      </c>
    </row>
    <row r="95" spans="1:6">
      <c r="A95" s="1">
        <v>93</v>
      </c>
      <c r="B95" s="1" t="s">
        <v>7</v>
      </c>
      <c r="C95" s="1" t="str">
        <f>"王雨萍"</f>
        <v>王雨萍</v>
      </c>
      <c r="D95" s="1" t="str">
        <f t="shared" si="6"/>
        <v>女</v>
      </c>
      <c r="E95" s="1" t="str">
        <f>"460028200109126423"</f>
        <v>460028200109126423</v>
      </c>
      <c r="F95" s="1" t="str">
        <f t="shared" si="5"/>
        <v>460028****6423</v>
      </c>
    </row>
    <row r="96" spans="1:6">
      <c r="A96" s="1">
        <v>94</v>
      </c>
      <c r="B96" s="1" t="s">
        <v>7</v>
      </c>
      <c r="C96" s="1" t="str">
        <f>"欧阳雁"</f>
        <v>欧阳雁</v>
      </c>
      <c r="D96" s="1" t="str">
        <f t="shared" si="6"/>
        <v>女</v>
      </c>
      <c r="E96" s="1" t="str">
        <f>"469028199807200726"</f>
        <v>469028199807200726</v>
      </c>
      <c r="F96" s="1" t="str">
        <f t="shared" si="5"/>
        <v>469028****0726</v>
      </c>
    </row>
    <row r="97" spans="1:6">
      <c r="A97" s="1">
        <v>95</v>
      </c>
      <c r="B97" s="1" t="s">
        <v>7</v>
      </c>
      <c r="C97" s="1" t="str">
        <f>"陈瑜"</f>
        <v>陈瑜</v>
      </c>
      <c r="D97" s="1" t="str">
        <f t="shared" si="6"/>
        <v>女</v>
      </c>
      <c r="E97" s="1" t="str">
        <f>"460006199004146248"</f>
        <v>460006199004146248</v>
      </c>
      <c r="F97" s="1" t="str">
        <f t="shared" si="5"/>
        <v>460006****6248</v>
      </c>
    </row>
    <row r="98" spans="1:6">
      <c r="A98" s="1">
        <v>96</v>
      </c>
      <c r="B98" s="1" t="s">
        <v>7</v>
      </c>
      <c r="C98" s="1" t="str">
        <f>"林丹玲"</f>
        <v>林丹玲</v>
      </c>
      <c r="D98" s="1" t="str">
        <f t="shared" si="6"/>
        <v>女</v>
      </c>
      <c r="E98" s="1" t="str">
        <f>"460035199804202545"</f>
        <v>460035199804202545</v>
      </c>
      <c r="F98" s="1" t="str">
        <f t="shared" si="5"/>
        <v>460035****2545</v>
      </c>
    </row>
    <row r="99" spans="1:6">
      <c r="A99" s="1">
        <v>97</v>
      </c>
      <c r="B99" s="1" t="s">
        <v>7</v>
      </c>
      <c r="C99" s="1" t="str">
        <f>"莫琳琪"</f>
        <v>莫琳琪</v>
      </c>
      <c r="D99" s="1" t="str">
        <f t="shared" si="6"/>
        <v>女</v>
      </c>
      <c r="E99" s="1" t="str">
        <f>"460026200211080027"</f>
        <v>460026200211080027</v>
      </c>
      <c r="F99" s="1" t="str">
        <f t="shared" si="5"/>
        <v>460026****0027</v>
      </c>
    </row>
    <row r="100" spans="1:6">
      <c r="A100" s="1">
        <v>98</v>
      </c>
      <c r="B100" s="1" t="s">
        <v>7</v>
      </c>
      <c r="C100" s="1" t="str">
        <f>"黄维"</f>
        <v>黄维</v>
      </c>
      <c r="D100" s="1" t="str">
        <f t="shared" si="6"/>
        <v>女</v>
      </c>
      <c r="E100" s="1" t="str">
        <f>"46003519920418112X"</f>
        <v>46003519920418112X</v>
      </c>
      <c r="F100" s="1" t="str">
        <f t="shared" si="5"/>
        <v>460035****112X</v>
      </c>
    </row>
    <row r="101" spans="1:6">
      <c r="A101" s="1">
        <v>99</v>
      </c>
      <c r="B101" s="1" t="s">
        <v>7</v>
      </c>
      <c r="C101" s="1" t="str">
        <f>"王小霞"</f>
        <v>王小霞</v>
      </c>
      <c r="D101" s="1" t="str">
        <f t="shared" si="6"/>
        <v>女</v>
      </c>
      <c r="E101" s="1" t="str">
        <f>"460028198905270020"</f>
        <v>460028198905270020</v>
      </c>
      <c r="F101" s="1" t="str">
        <f t="shared" si="5"/>
        <v>460028****0020</v>
      </c>
    </row>
    <row r="102" spans="1:6">
      <c r="A102" s="1">
        <v>100</v>
      </c>
      <c r="B102" s="1" t="s">
        <v>7</v>
      </c>
      <c r="C102" s="1" t="str">
        <f>"林柳桃"</f>
        <v>林柳桃</v>
      </c>
      <c r="D102" s="1" t="str">
        <f t="shared" si="6"/>
        <v>女</v>
      </c>
      <c r="E102" s="1" t="str">
        <f>"46000319971125242X"</f>
        <v>46000319971125242X</v>
      </c>
      <c r="F102" s="1" t="str">
        <f t="shared" si="5"/>
        <v>460003****242X</v>
      </c>
    </row>
    <row r="103" spans="1:6">
      <c r="A103" s="1">
        <v>101</v>
      </c>
      <c r="B103" s="1" t="s">
        <v>7</v>
      </c>
      <c r="C103" s="1" t="str">
        <f>"章文静"</f>
        <v>章文静</v>
      </c>
      <c r="D103" s="1" t="str">
        <f t="shared" si="6"/>
        <v>女</v>
      </c>
      <c r="E103" s="1" t="str">
        <f>"460006200001274821"</f>
        <v>460006200001274821</v>
      </c>
      <c r="F103" s="1" t="str">
        <f t="shared" si="5"/>
        <v>460006****4821</v>
      </c>
    </row>
    <row r="104" spans="1:6">
      <c r="A104" s="1">
        <v>102</v>
      </c>
      <c r="B104" s="1" t="s">
        <v>7</v>
      </c>
      <c r="C104" s="1" t="str">
        <f>"邢亚慧"</f>
        <v>邢亚慧</v>
      </c>
      <c r="D104" s="1" t="str">
        <f t="shared" si="6"/>
        <v>女</v>
      </c>
      <c r="E104" s="1" t="str">
        <f>"460006200108282362"</f>
        <v>460006200108282362</v>
      </c>
      <c r="F104" s="1" t="str">
        <f t="shared" si="5"/>
        <v>460006****2362</v>
      </c>
    </row>
    <row r="105" spans="1:6">
      <c r="A105" s="1">
        <v>103</v>
      </c>
      <c r="B105" s="1" t="s">
        <v>7</v>
      </c>
      <c r="C105" s="1" t="str">
        <f>"殷星娇"</f>
        <v>殷星娇</v>
      </c>
      <c r="D105" s="1" t="str">
        <f t="shared" si="6"/>
        <v>女</v>
      </c>
      <c r="E105" s="1" t="str">
        <f>"469006199908298728"</f>
        <v>469006199908298728</v>
      </c>
      <c r="F105" s="1" t="str">
        <f t="shared" si="5"/>
        <v>469006****8728</v>
      </c>
    </row>
    <row r="106" spans="1:6">
      <c r="A106" s="1">
        <v>104</v>
      </c>
      <c r="B106" s="1" t="s">
        <v>7</v>
      </c>
      <c r="C106" s="1" t="str">
        <f>"董少靖"</f>
        <v>董少靖</v>
      </c>
      <c r="D106" s="1" t="str">
        <f t="shared" si="6"/>
        <v>女</v>
      </c>
      <c r="E106" s="1" t="str">
        <f>"460035199211212326"</f>
        <v>460035199211212326</v>
      </c>
      <c r="F106" s="1" t="str">
        <f t="shared" si="5"/>
        <v>460035****2326</v>
      </c>
    </row>
    <row r="107" spans="1:6">
      <c r="A107" s="1">
        <v>105</v>
      </c>
      <c r="B107" s="1" t="s">
        <v>7</v>
      </c>
      <c r="C107" s="1" t="str">
        <f>"郑优丝"</f>
        <v>郑优丝</v>
      </c>
      <c r="D107" s="1" t="str">
        <f t="shared" si="6"/>
        <v>女</v>
      </c>
      <c r="E107" s="1" t="str">
        <f>"460034199602131527"</f>
        <v>460034199602131527</v>
      </c>
      <c r="F107" s="1" t="str">
        <f t="shared" si="5"/>
        <v>460034****1527</v>
      </c>
    </row>
    <row r="108" spans="1:6">
      <c r="A108" s="1">
        <v>106</v>
      </c>
      <c r="B108" s="1" t="s">
        <v>7</v>
      </c>
      <c r="C108" s="1" t="str">
        <f>"张紫荆"</f>
        <v>张紫荆</v>
      </c>
      <c r="D108" s="1" t="str">
        <f t="shared" si="6"/>
        <v>女</v>
      </c>
      <c r="E108" s="1" t="str">
        <f>"460035199705080925"</f>
        <v>460035199705080925</v>
      </c>
      <c r="F108" s="1" t="str">
        <f t="shared" si="5"/>
        <v>460035****0925</v>
      </c>
    </row>
    <row r="109" spans="1:6">
      <c r="A109" s="1">
        <v>107</v>
      </c>
      <c r="B109" s="1" t="s">
        <v>7</v>
      </c>
      <c r="C109" s="1" t="str">
        <f>"邵国丽"</f>
        <v>邵国丽</v>
      </c>
      <c r="D109" s="1" t="str">
        <f t="shared" si="6"/>
        <v>女</v>
      </c>
      <c r="E109" s="1" t="str">
        <f>"36042819980707378X"</f>
        <v>36042819980707378X</v>
      </c>
      <c r="F109" s="1" t="str">
        <f t="shared" si="5"/>
        <v>360428****378X</v>
      </c>
    </row>
    <row r="110" spans="1:6">
      <c r="A110" s="1">
        <v>108</v>
      </c>
      <c r="B110" s="1" t="s">
        <v>7</v>
      </c>
      <c r="C110" s="1" t="str">
        <f>"王慧聪"</f>
        <v>王慧聪</v>
      </c>
      <c r="D110" s="1" t="str">
        <f t="shared" si="6"/>
        <v>女</v>
      </c>
      <c r="E110" s="1" t="str">
        <f>"460001199606020747"</f>
        <v>460001199606020747</v>
      </c>
      <c r="F110" s="1" t="str">
        <f t="shared" si="5"/>
        <v>460001****0747</v>
      </c>
    </row>
    <row r="111" spans="1:6">
      <c r="A111" s="1">
        <v>109</v>
      </c>
      <c r="B111" s="1" t="s">
        <v>7</v>
      </c>
      <c r="C111" s="1" t="str">
        <f>"钟茂玲"</f>
        <v>钟茂玲</v>
      </c>
      <c r="D111" s="1" t="str">
        <f t="shared" si="6"/>
        <v>女</v>
      </c>
      <c r="E111" s="1" t="str">
        <f>"460035199609271326"</f>
        <v>460035199609271326</v>
      </c>
      <c r="F111" s="1" t="str">
        <f t="shared" si="5"/>
        <v>460035****1326</v>
      </c>
    </row>
    <row r="112" spans="1:6">
      <c r="A112" s="1">
        <v>110</v>
      </c>
      <c r="B112" s="1" t="s">
        <v>7</v>
      </c>
      <c r="C112" s="1" t="str">
        <f>"王秋玉"</f>
        <v>王秋玉</v>
      </c>
      <c r="D112" s="1" t="str">
        <f t="shared" si="6"/>
        <v>女</v>
      </c>
      <c r="E112" s="1" t="str">
        <f>"460036200108240427"</f>
        <v>460036200108240427</v>
      </c>
      <c r="F112" s="1" t="str">
        <f t="shared" si="5"/>
        <v>460036****0427</v>
      </c>
    </row>
    <row r="113" spans="1:6">
      <c r="A113" s="1">
        <v>111</v>
      </c>
      <c r="B113" s="1" t="s">
        <v>7</v>
      </c>
      <c r="C113" s="1" t="str">
        <f>"何大菲"</f>
        <v>何大菲</v>
      </c>
      <c r="D113" s="1" t="str">
        <f t="shared" si="6"/>
        <v>女</v>
      </c>
      <c r="E113" s="1" t="str">
        <f>"460025199810312721"</f>
        <v>460025199810312721</v>
      </c>
      <c r="F113" s="1" t="str">
        <f t="shared" si="5"/>
        <v>460025****2721</v>
      </c>
    </row>
    <row r="114" spans="1:6">
      <c r="A114" s="1">
        <v>112</v>
      </c>
      <c r="B114" s="1" t="s">
        <v>7</v>
      </c>
      <c r="C114" s="1" t="str">
        <f>"孙小琴"</f>
        <v>孙小琴</v>
      </c>
      <c r="D114" s="1" t="str">
        <f t="shared" si="6"/>
        <v>女</v>
      </c>
      <c r="E114" s="1" t="str">
        <f>"469027199804113225"</f>
        <v>469027199804113225</v>
      </c>
      <c r="F114" s="1" t="str">
        <f t="shared" si="5"/>
        <v>469027****3225</v>
      </c>
    </row>
    <row r="115" spans="1:6">
      <c r="A115" s="1">
        <v>113</v>
      </c>
      <c r="B115" s="1" t="s">
        <v>7</v>
      </c>
      <c r="C115" s="1" t="str">
        <f>"李娅琼"</f>
        <v>李娅琼</v>
      </c>
      <c r="D115" s="1" t="str">
        <f t="shared" si="6"/>
        <v>女</v>
      </c>
      <c r="E115" s="1" t="str">
        <f>"43042619980401136X"</f>
        <v>43042619980401136X</v>
      </c>
      <c r="F115" s="1" t="str">
        <f t="shared" si="5"/>
        <v>430426****136X</v>
      </c>
    </row>
    <row r="116" spans="1:6">
      <c r="A116" s="1">
        <v>114</v>
      </c>
      <c r="B116" s="1" t="s">
        <v>7</v>
      </c>
      <c r="C116" s="1" t="str">
        <f>"韦花苗"</f>
        <v>韦花苗</v>
      </c>
      <c r="D116" s="1" t="str">
        <f t="shared" si="6"/>
        <v>女</v>
      </c>
      <c r="E116" s="1" t="str">
        <f>"460025199710204221"</f>
        <v>460025199710204221</v>
      </c>
      <c r="F116" s="1" t="str">
        <f t="shared" si="5"/>
        <v>460025****4221</v>
      </c>
    </row>
    <row r="117" spans="1:6">
      <c r="A117" s="1">
        <v>115</v>
      </c>
      <c r="B117" s="1" t="s">
        <v>7</v>
      </c>
      <c r="C117" s="1" t="str">
        <f>"王静颖"</f>
        <v>王静颖</v>
      </c>
      <c r="D117" s="1" t="str">
        <f t="shared" si="6"/>
        <v>女</v>
      </c>
      <c r="E117" s="1" t="str">
        <f>"460106199902163424"</f>
        <v>460106199902163424</v>
      </c>
      <c r="F117" s="1" t="str">
        <f t="shared" si="5"/>
        <v>460106****3424</v>
      </c>
    </row>
    <row r="118" spans="1:6">
      <c r="A118" s="1">
        <v>116</v>
      </c>
      <c r="B118" s="1" t="s">
        <v>7</v>
      </c>
      <c r="C118" s="1" t="str">
        <f>"唐海梅"</f>
        <v>唐海梅</v>
      </c>
      <c r="D118" s="1" t="str">
        <f t="shared" si="6"/>
        <v>女</v>
      </c>
      <c r="E118" s="1" t="str">
        <f>"460028200008096026"</f>
        <v>460028200008096026</v>
      </c>
      <c r="F118" s="1" t="str">
        <f t="shared" si="5"/>
        <v>460028****6026</v>
      </c>
    </row>
    <row r="119" spans="1:6">
      <c r="A119" s="1">
        <v>117</v>
      </c>
      <c r="B119" s="1" t="s">
        <v>7</v>
      </c>
      <c r="C119" s="1" t="str">
        <f>"王冰"</f>
        <v>王冰</v>
      </c>
      <c r="D119" s="1" t="str">
        <f t="shared" si="6"/>
        <v>女</v>
      </c>
      <c r="E119" s="1" t="str">
        <f>"460027200110195921"</f>
        <v>460027200110195921</v>
      </c>
      <c r="F119" s="1" t="str">
        <f t="shared" si="5"/>
        <v>460027****5921</v>
      </c>
    </row>
    <row r="120" spans="1:6">
      <c r="A120" s="1">
        <v>118</v>
      </c>
      <c r="B120" s="1" t="s">
        <v>7</v>
      </c>
      <c r="C120" s="1" t="str">
        <f>"王璇"</f>
        <v>王璇</v>
      </c>
      <c r="D120" s="1" t="str">
        <f t="shared" si="6"/>
        <v>女</v>
      </c>
      <c r="E120" s="1" t="str">
        <f>"460001200101230322"</f>
        <v>460001200101230322</v>
      </c>
      <c r="F120" s="1" t="str">
        <f t="shared" si="5"/>
        <v>460001****0322</v>
      </c>
    </row>
    <row r="121" spans="1:6">
      <c r="A121" s="1">
        <v>119</v>
      </c>
      <c r="B121" s="1" t="s">
        <v>7</v>
      </c>
      <c r="C121" s="1" t="str">
        <f>"王舒颖"</f>
        <v>王舒颖</v>
      </c>
      <c r="D121" s="1" t="str">
        <f t="shared" si="6"/>
        <v>女</v>
      </c>
      <c r="E121" s="1" t="str">
        <f>"460001200005151720"</f>
        <v>460001200005151720</v>
      </c>
      <c r="F121" s="1" t="str">
        <f t="shared" si="5"/>
        <v>460001****1720</v>
      </c>
    </row>
    <row r="122" spans="1:6">
      <c r="A122" s="1">
        <v>120</v>
      </c>
      <c r="B122" s="1" t="s">
        <v>7</v>
      </c>
      <c r="C122" s="1" t="str">
        <f>"赵美举"</f>
        <v>赵美举</v>
      </c>
      <c r="D122" s="1" t="str">
        <f t="shared" si="6"/>
        <v>女</v>
      </c>
      <c r="E122" s="1" t="str">
        <f>"460033199711284868"</f>
        <v>460033199711284868</v>
      </c>
      <c r="F122" s="1" t="str">
        <f t="shared" si="5"/>
        <v>460033****4868</v>
      </c>
    </row>
    <row r="123" spans="1:6">
      <c r="A123" s="1">
        <v>121</v>
      </c>
      <c r="B123" s="1" t="s">
        <v>7</v>
      </c>
      <c r="C123" s="1" t="str">
        <f>"符春雯"</f>
        <v>符春雯</v>
      </c>
      <c r="D123" s="1" t="str">
        <f t="shared" si="6"/>
        <v>女</v>
      </c>
      <c r="E123" s="1" t="str">
        <f>"460002200110274649"</f>
        <v>460002200110274649</v>
      </c>
      <c r="F123" s="1" t="str">
        <f t="shared" si="5"/>
        <v>460002****4649</v>
      </c>
    </row>
    <row r="124" spans="1:6">
      <c r="A124" s="1">
        <v>122</v>
      </c>
      <c r="B124" s="1" t="s">
        <v>7</v>
      </c>
      <c r="C124" s="1" t="str">
        <f>"林雪玲"</f>
        <v>林雪玲</v>
      </c>
      <c r="D124" s="1" t="str">
        <f t="shared" si="6"/>
        <v>女</v>
      </c>
      <c r="E124" s="1" t="str">
        <f>"46000619890204162X"</f>
        <v>46000619890204162X</v>
      </c>
      <c r="F124" s="1" t="str">
        <f t="shared" si="5"/>
        <v>460006****162X</v>
      </c>
    </row>
    <row r="125" spans="1:6">
      <c r="A125" s="1">
        <v>123</v>
      </c>
      <c r="B125" s="1" t="s">
        <v>7</v>
      </c>
      <c r="C125" s="1" t="str">
        <f>"唐小莹"</f>
        <v>唐小莹</v>
      </c>
      <c r="D125" s="1" t="str">
        <f t="shared" si="6"/>
        <v>女</v>
      </c>
      <c r="E125" s="1" t="str">
        <f>"460033199601224901"</f>
        <v>460033199601224901</v>
      </c>
      <c r="F125" s="1" t="str">
        <f t="shared" si="5"/>
        <v>460033****4901</v>
      </c>
    </row>
    <row r="126" spans="1:6">
      <c r="A126" s="1">
        <v>124</v>
      </c>
      <c r="B126" s="1" t="s">
        <v>7</v>
      </c>
      <c r="C126" s="1" t="str">
        <f>"覃银花"</f>
        <v>覃银花</v>
      </c>
      <c r="D126" s="1" t="str">
        <f t="shared" si="6"/>
        <v>女</v>
      </c>
      <c r="E126" s="1" t="str">
        <f>"460004199712145227"</f>
        <v>460004199712145227</v>
      </c>
      <c r="F126" s="1" t="str">
        <f t="shared" si="5"/>
        <v>460004****5227</v>
      </c>
    </row>
    <row r="127" spans="1:6">
      <c r="A127" s="1">
        <v>125</v>
      </c>
      <c r="B127" s="1" t="s">
        <v>7</v>
      </c>
      <c r="C127" s="1" t="str">
        <f>"钟海俐"</f>
        <v>钟海俐</v>
      </c>
      <c r="D127" s="1" t="str">
        <f t="shared" si="6"/>
        <v>女</v>
      </c>
      <c r="E127" s="1" t="str">
        <f>"460031199212075225"</f>
        <v>460031199212075225</v>
      </c>
      <c r="F127" s="1" t="str">
        <f t="shared" si="5"/>
        <v>460031****5225</v>
      </c>
    </row>
    <row r="128" spans="1:6">
      <c r="A128" s="1">
        <v>126</v>
      </c>
      <c r="B128" s="1" t="s">
        <v>7</v>
      </c>
      <c r="C128" s="1" t="str">
        <f>"黄莹"</f>
        <v>黄莹</v>
      </c>
      <c r="D128" s="1" t="str">
        <f t="shared" si="6"/>
        <v>女</v>
      </c>
      <c r="E128" s="1" t="str">
        <f>"460200199406241400"</f>
        <v>460200199406241400</v>
      </c>
      <c r="F128" s="1" t="str">
        <f t="shared" si="5"/>
        <v>460200****1400</v>
      </c>
    </row>
    <row r="129" spans="1:6">
      <c r="A129" s="1">
        <v>127</v>
      </c>
      <c r="B129" s="1" t="s">
        <v>7</v>
      </c>
      <c r="C129" s="1" t="str">
        <f>"许思萍"</f>
        <v>许思萍</v>
      </c>
      <c r="D129" s="1" t="str">
        <f t="shared" si="6"/>
        <v>女</v>
      </c>
      <c r="E129" s="1" t="str">
        <f>"46002820000613042X"</f>
        <v>46002820000613042X</v>
      </c>
      <c r="F129" s="1" t="str">
        <f t="shared" si="5"/>
        <v>460028****042X</v>
      </c>
    </row>
    <row r="130" spans="1:6">
      <c r="A130" s="1">
        <v>128</v>
      </c>
      <c r="B130" s="1" t="s">
        <v>7</v>
      </c>
      <c r="C130" s="1" t="str">
        <f>"吴海弟"</f>
        <v>吴海弟</v>
      </c>
      <c r="D130" s="1" t="str">
        <f t="shared" si="6"/>
        <v>女</v>
      </c>
      <c r="E130" s="1" t="str">
        <f>"460031199112125264"</f>
        <v>460031199112125264</v>
      </c>
      <c r="F130" s="1" t="str">
        <f t="shared" si="5"/>
        <v>460031****5264</v>
      </c>
    </row>
    <row r="131" spans="1:6">
      <c r="A131" s="1">
        <v>129</v>
      </c>
      <c r="B131" s="1" t="s">
        <v>7</v>
      </c>
      <c r="C131" s="1" t="str">
        <f>"周雪"</f>
        <v>周雪</v>
      </c>
      <c r="D131" s="1" t="str">
        <f t="shared" si="6"/>
        <v>女</v>
      </c>
      <c r="E131" s="1" t="str">
        <f>"460002199606174128"</f>
        <v>460002199606174128</v>
      </c>
      <c r="F131" s="1" t="str">
        <f t="shared" si="5"/>
        <v>460002****4128</v>
      </c>
    </row>
    <row r="132" spans="1:6">
      <c r="A132" s="1">
        <v>130</v>
      </c>
      <c r="B132" s="1" t="s">
        <v>7</v>
      </c>
      <c r="C132" s="1" t="str">
        <f>"刘丹丹"</f>
        <v>刘丹丹</v>
      </c>
      <c r="D132" s="1" t="str">
        <f t="shared" si="6"/>
        <v>女</v>
      </c>
      <c r="E132" s="1" t="str">
        <f>"469027199805166580"</f>
        <v>469027199805166580</v>
      </c>
      <c r="F132" s="1" t="str">
        <f t="shared" ref="F132:F195" si="7">REPLACE(E132,7,8,"****")</f>
        <v>469027****6580</v>
      </c>
    </row>
    <row r="133" spans="1:6">
      <c r="A133" s="1">
        <v>131</v>
      </c>
      <c r="B133" s="1" t="s">
        <v>7</v>
      </c>
      <c r="C133" s="1" t="str">
        <f>"吴俊秀"</f>
        <v>吴俊秀</v>
      </c>
      <c r="D133" s="1" t="str">
        <f t="shared" si="6"/>
        <v>女</v>
      </c>
      <c r="E133" s="1" t="str">
        <f>"460028199702170024"</f>
        <v>460028199702170024</v>
      </c>
      <c r="F133" s="1" t="str">
        <f t="shared" si="7"/>
        <v>460028****0024</v>
      </c>
    </row>
    <row r="134" spans="1:6">
      <c r="A134" s="1">
        <v>132</v>
      </c>
      <c r="B134" s="1" t="s">
        <v>7</v>
      </c>
      <c r="C134" s="1" t="str">
        <f>"陈弘"</f>
        <v>陈弘</v>
      </c>
      <c r="D134" s="1" t="str">
        <f t="shared" si="6"/>
        <v>女</v>
      </c>
      <c r="E134" s="1" t="str">
        <f>"469023200209100403"</f>
        <v>469023200209100403</v>
      </c>
      <c r="F134" s="1" t="str">
        <f t="shared" si="7"/>
        <v>469023****0403</v>
      </c>
    </row>
    <row r="135" spans="1:6">
      <c r="A135" s="1">
        <v>133</v>
      </c>
      <c r="B135" s="1" t="s">
        <v>7</v>
      </c>
      <c r="C135" s="1" t="str">
        <f>"谢淑来"</f>
        <v>谢淑来</v>
      </c>
      <c r="D135" s="1" t="str">
        <f t="shared" si="6"/>
        <v>女</v>
      </c>
      <c r="E135" s="1" t="str">
        <f>"460003199503222429"</f>
        <v>460003199503222429</v>
      </c>
      <c r="F135" s="1" t="str">
        <f t="shared" si="7"/>
        <v>460003****2429</v>
      </c>
    </row>
    <row r="136" spans="1:6">
      <c r="A136" s="1">
        <v>134</v>
      </c>
      <c r="B136" s="1" t="s">
        <v>7</v>
      </c>
      <c r="C136" s="1" t="str">
        <f>"唐歆钇"</f>
        <v>唐歆钇</v>
      </c>
      <c r="D136" s="1" t="str">
        <f t="shared" si="6"/>
        <v>女</v>
      </c>
      <c r="E136" s="1" t="str">
        <f>"460007200203193620"</f>
        <v>460007200203193620</v>
      </c>
      <c r="F136" s="1" t="str">
        <f t="shared" si="7"/>
        <v>460007****3620</v>
      </c>
    </row>
    <row r="137" spans="1:6">
      <c r="A137" s="1">
        <v>135</v>
      </c>
      <c r="B137" s="1" t="s">
        <v>7</v>
      </c>
      <c r="C137" s="1" t="str">
        <f>"陈银梅"</f>
        <v>陈银梅</v>
      </c>
      <c r="D137" s="1" t="str">
        <f t="shared" si="6"/>
        <v>女</v>
      </c>
      <c r="E137" s="1" t="str">
        <f>"460035198709221321"</f>
        <v>460035198709221321</v>
      </c>
      <c r="F137" s="1" t="str">
        <f t="shared" si="7"/>
        <v>460035****1321</v>
      </c>
    </row>
    <row r="138" spans="1:6">
      <c r="A138" s="1">
        <v>136</v>
      </c>
      <c r="B138" s="1" t="s">
        <v>7</v>
      </c>
      <c r="C138" s="1" t="str">
        <f>"王怡程"</f>
        <v>王怡程</v>
      </c>
      <c r="D138" s="1" t="str">
        <f t="shared" si="6"/>
        <v>女</v>
      </c>
      <c r="E138" s="1" t="str">
        <f>"460025200208230024"</f>
        <v>460025200208230024</v>
      </c>
      <c r="F138" s="1" t="str">
        <f t="shared" si="7"/>
        <v>460025****0024</v>
      </c>
    </row>
    <row r="139" spans="1:6">
      <c r="A139" s="1">
        <v>137</v>
      </c>
      <c r="B139" s="1" t="s">
        <v>7</v>
      </c>
      <c r="C139" s="1" t="str">
        <f>"黄瑞怡"</f>
        <v>黄瑞怡</v>
      </c>
      <c r="D139" s="1" t="str">
        <f t="shared" si="6"/>
        <v>女</v>
      </c>
      <c r="E139" s="1" t="str">
        <f>"460004200109101428"</f>
        <v>460004200109101428</v>
      </c>
      <c r="F139" s="1" t="str">
        <f t="shared" si="7"/>
        <v>460004****1428</v>
      </c>
    </row>
    <row r="140" spans="1:6">
      <c r="A140" s="1">
        <v>138</v>
      </c>
      <c r="B140" s="1" t="s">
        <v>7</v>
      </c>
      <c r="C140" s="1" t="str">
        <f>"石碗怡"</f>
        <v>石碗怡</v>
      </c>
      <c r="D140" s="1" t="str">
        <f t="shared" si="6"/>
        <v>女</v>
      </c>
      <c r="E140" s="1" t="str">
        <f>"460035199612033249"</f>
        <v>460035199612033249</v>
      </c>
      <c r="F140" s="1" t="str">
        <f t="shared" si="7"/>
        <v>460035****3249</v>
      </c>
    </row>
    <row r="141" spans="1:6">
      <c r="A141" s="1">
        <v>139</v>
      </c>
      <c r="B141" s="1" t="s">
        <v>7</v>
      </c>
      <c r="C141" s="1" t="str">
        <f>"赵凤琳"</f>
        <v>赵凤琳</v>
      </c>
      <c r="D141" s="1" t="str">
        <f t="shared" si="6"/>
        <v>女</v>
      </c>
      <c r="E141" s="1" t="str">
        <f>"460025198910064521"</f>
        <v>460025198910064521</v>
      </c>
      <c r="F141" s="1" t="str">
        <f t="shared" si="7"/>
        <v>460025****4521</v>
      </c>
    </row>
    <row r="142" spans="1:6">
      <c r="A142" s="1">
        <v>140</v>
      </c>
      <c r="B142" s="1" t="s">
        <v>7</v>
      </c>
      <c r="C142" s="1" t="str">
        <f>"薛丽妃"</f>
        <v>薛丽妃</v>
      </c>
      <c r="D142" s="1" t="str">
        <f t="shared" si="6"/>
        <v>女</v>
      </c>
      <c r="E142" s="1" t="str">
        <f>"460034199309091220"</f>
        <v>460034199309091220</v>
      </c>
      <c r="F142" s="1" t="str">
        <f t="shared" si="7"/>
        <v>460034****1220</v>
      </c>
    </row>
    <row r="143" spans="1:6">
      <c r="A143" s="1">
        <v>141</v>
      </c>
      <c r="B143" s="1" t="s">
        <v>7</v>
      </c>
      <c r="C143" s="1" t="str">
        <f>"王吉娇"</f>
        <v>王吉娇</v>
      </c>
      <c r="D143" s="1" t="str">
        <f t="shared" si="6"/>
        <v>女</v>
      </c>
      <c r="E143" s="1" t="str">
        <f>"460031200201124824"</f>
        <v>460031200201124824</v>
      </c>
      <c r="F143" s="1" t="str">
        <f t="shared" si="7"/>
        <v>460031****4824</v>
      </c>
    </row>
    <row r="144" spans="1:6">
      <c r="A144" s="1">
        <v>142</v>
      </c>
      <c r="B144" s="1" t="s">
        <v>7</v>
      </c>
      <c r="C144" s="1" t="str">
        <f>"陈晓敏"</f>
        <v>陈晓敏</v>
      </c>
      <c r="D144" s="1" t="str">
        <f t="shared" si="6"/>
        <v>女</v>
      </c>
      <c r="E144" s="1" t="str">
        <f>"460002199509140823"</f>
        <v>460002199509140823</v>
      </c>
      <c r="F144" s="1" t="str">
        <f t="shared" si="7"/>
        <v>460002****0823</v>
      </c>
    </row>
    <row r="145" spans="1:6">
      <c r="A145" s="1">
        <v>143</v>
      </c>
      <c r="B145" s="1" t="s">
        <v>7</v>
      </c>
      <c r="C145" s="1" t="str">
        <f>"林鹰"</f>
        <v>林鹰</v>
      </c>
      <c r="D145" s="1" t="str">
        <f t="shared" ref="D145:D208" si="8">"女"</f>
        <v>女</v>
      </c>
      <c r="E145" s="1" t="str">
        <f>"460004200109296448"</f>
        <v>460004200109296448</v>
      </c>
      <c r="F145" s="1" t="str">
        <f t="shared" si="7"/>
        <v>460004****6448</v>
      </c>
    </row>
    <row r="146" spans="1:6">
      <c r="A146" s="1">
        <v>144</v>
      </c>
      <c r="B146" s="1" t="s">
        <v>7</v>
      </c>
      <c r="C146" s="1" t="str">
        <f>"何秋微"</f>
        <v>何秋微</v>
      </c>
      <c r="D146" s="1" t="str">
        <f t="shared" si="8"/>
        <v>女</v>
      </c>
      <c r="E146" s="1" t="str">
        <f>"460026200305232124"</f>
        <v>460026200305232124</v>
      </c>
      <c r="F146" s="1" t="str">
        <f t="shared" si="7"/>
        <v>460026****2124</v>
      </c>
    </row>
    <row r="147" spans="1:6">
      <c r="A147" s="1">
        <v>145</v>
      </c>
      <c r="B147" s="1" t="s">
        <v>7</v>
      </c>
      <c r="C147" s="1" t="str">
        <f>"王智莲"</f>
        <v>王智莲</v>
      </c>
      <c r="D147" s="1" t="str">
        <f t="shared" si="8"/>
        <v>女</v>
      </c>
      <c r="E147" s="1" t="str">
        <f>"469003199809237023"</f>
        <v>469003199809237023</v>
      </c>
      <c r="F147" s="1" t="str">
        <f t="shared" si="7"/>
        <v>469003****7023</v>
      </c>
    </row>
    <row r="148" spans="1:6">
      <c r="A148" s="1">
        <v>146</v>
      </c>
      <c r="B148" s="1" t="s">
        <v>7</v>
      </c>
      <c r="C148" s="1" t="str">
        <f>"许智闻"</f>
        <v>许智闻</v>
      </c>
      <c r="D148" s="1" t="str">
        <f t="shared" si="8"/>
        <v>女</v>
      </c>
      <c r="E148" s="1" t="str">
        <f>"460027199403283444"</f>
        <v>460027199403283444</v>
      </c>
      <c r="F148" s="1" t="str">
        <f t="shared" si="7"/>
        <v>460027****3444</v>
      </c>
    </row>
    <row r="149" spans="1:6">
      <c r="A149" s="1">
        <v>147</v>
      </c>
      <c r="B149" s="1" t="s">
        <v>7</v>
      </c>
      <c r="C149" s="1" t="str">
        <f>"陈佳佳"</f>
        <v>陈佳佳</v>
      </c>
      <c r="D149" s="1" t="str">
        <f t="shared" si="8"/>
        <v>女</v>
      </c>
      <c r="E149" s="1" t="str">
        <f>"469006199805282328"</f>
        <v>469006199805282328</v>
      </c>
      <c r="F149" s="1" t="str">
        <f t="shared" si="7"/>
        <v>469006****2328</v>
      </c>
    </row>
    <row r="150" spans="1:6">
      <c r="A150" s="1">
        <v>148</v>
      </c>
      <c r="B150" s="1" t="s">
        <v>7</v>
      </c>
      <c r="C150" s="1" t="str">
        <f>"吴爱娥"</f>
        <v>吴爱娥</v>
      </c>
      <c r="D150" s="1" t="str">
        <f t="shared" si="8"/>
        <v>女</v>
      </c>
      <c r="E150" s="1" t="str">
        <f>"46000419981005402X"</f>
        <v>46000419981005402X</v>
      </c>
      <c r="F150" s="1" t="str">
        <f t="shared" si="7"/>
        <v>460004****402X</v>
      </c>
    </row>
    <row r="151" spans="1:6">
      <c r="A151" s="1">
        <v>149</v>
      </c>
      <c r="B151" s="1" t="s">
        <v>7</v>
      </c>
      <c r="C151" s="1" t="str">
        <f>"黄华威"</f>
        <v>黄华威</v>
      </c>
      <c r="D151" s="1" t="str">
        <f t="shared" si="8"/>
        <v>女</v>
      </c>
      <c r="E151" s="1" t="str">
        <f>"460034199808103927"</f>
        <v>460034199808103927</v>
      </c>
      <c r="F151" s="1" t="str">
        <f t="shared" si="7"/>
        <v>460034****3927</v>
      </c>
    </row>
    <row r="152" spans="1:6">
      <c r="A152" s="1">
        <v>150</v>
      </c>
      <c r="B152" s="1" t="s">
        <v>7</v>
      </c>
      <c r="C152" s="1" t="str">
        <f>"王慧香"</f>
        <v>王慧香</v>
      </c>
      <c r="D152" s="1" t="str">
        <f t="shared" si="8"/>
        <v>女</v>
      </c>
      <c r="E152" s="1" t="str">
        <f>"460028199512295221"</f>
        <v>460028199512295221</v>
      </c>
      <c r="F152" s="1" t="str">
        <f t="shared" si="7"/>
        <v>460028****5221</v>
      </c>
    </row>
    <row r="153" spans="1:6">
      <c r="A153" s="1">
        <v>151</v>
      </c>
      <c r="B153" s="1" t="s">
        <v>7</v>
      </c>
      <c r="C153" s="1" t="str">
        <f>"黄培欣"</f>
        <v>黄培欣</v>
      </c>
      <c r="D153" s="1" t="str">
        <f t="shared" si="8"/>
        <v>女</v>
      </c>
      <c r="E153" s="1" t="str">
        <f>"460002200202052023"</f>
        <v>460002200202052023</v>
      </c>
      <c r="F153" s="1" t="str">
        <f t="shared" si="7"/>
        <v>460002****2023</v>
      </c>
    </row>
    <row r="154" spans="1:6">
      <c r="A154" s="1">
        <v>152</v>
      </c>
      <c r="B154" s="1" t="s">
        <v>7</v>
      </c>
      <c r="C154" s="1" t="str">
        <f>"徐海荣"</f>
        <v>徐海荣</v>
      </c>
      <c r="D154" s="1" t="str">
        <f t="shared" si="8"/>
        <v>女</v>
      </c>
      <c r="E154" s="1" t="str">
        <f>"460027200009187943"</f>
        <v>460027200009187943</v>
      </c>
      <c r="F154" s="1" t="str">
        <f t="shared" si="7"/>
        <v>460027****7943</v>
      </c>
    </row>
    <row r="155" spans="1:6">
      <c r="A155" s="1">
        <v>153</v>
      </c>
      <c r="B155" s="1" t="s">
        <v>7</v>
      </c>
      <c r="C155" s="1" t="str">
        <f>"吴江棉"</f>
        <v>吴江棉</v>
      </c>
      <c r="D155" s="1" t="str">
        <f t="shared" si="8"/>
        <v>女</v>
      </c>
      <c r="E155" s="1" t="str">
        <f>"460106199902143423"</f>
        <v>460106199902143423</v>
      </c>
      <c r="F155" s="1" t="str">
        <f t="shared" si="7"/>
        <v>460106****3423</v>
      </c>
    </row>
    <row r="156" spans="1:6">
      <c r="A156" s="1">
        <v>154</v>
      </c>
      <c r="B156" s="1" t="s">
        <v>7</v>
      </c>
      <c r="C156" s="1" t="str">
        <f>"陈江迅"</f>
        <v>陈江迅</v>
      </c>
      <c r="D156" s="1" t="str">
        <f t="shared" si="8"/>
        <v>女</v>
      </c>
      <c r="E156" s="1" t="str">
        <f>"460034199810022720"</f>
        <v>460034199810022720</v>
      </c>
      <c r="F156" s="1" t="str">
        <f t="shared" si="7"/>
        <v>460034****2720</v>
      </c>
    </row>
    <row r="157" spans="1:6">
      <c r="A157" s="1">
        <v>155</v>
      </c>
      <c r="B157" s="1" t="s">
        <v>7</v>
      </c>
      <c r="C157" s="1" t="str">
        <f>"陈玉岭"</f>
        <v>陈玉岭</v>
      </c>
      <c r="D157" s="1" t="str">
        <f t="shared" si="8"/>
        <v>女</v>
      </c>
      <c r="E157" s="1" t="str">
        <f>"460034198907010705"</f>
        <v>460034198907010705</v>
      </c>
      <c r="F157" s="1" t="str">
        <f t="shared" si="7"/>
        <v>460034****0705</v>
      </c>
    </row>
    <row r="158" spans="1:6">
      <c r="A158" s="1">
        <v>156</v>
      </c>
      <c r="B158" s="1" t="s">
        <v>7</v>
      </c>
      <c r="C158" s="1" t="str">
        <f>"胡梦环"</f>
        <v>胡梦环</v>
      </c>
      <c r="D158" s="1" t="str">
        <f t="shared" si="8"/>
        <v>女</v>
      </c>
      <c r="E158" s="1" t="str">
        <f>"460034199503114123"</f>
        <v>460034199503114123</v>
      </c>
      <c r="F158" s="1" t="str">
        <f t="shared" si="7"/>
        <v>460034****4123</v>
      </c>
    </row>
    <row r="159" spans="1:6">
      <c r="A159" s="1">
        <v>157</v>
      </c>
      <c r="B159" s="1" t="s">
        <v>7</v>
      </c>
      <c r="C159" s="1" t="str">
        <f>"王媛悦"</f>
        <v>王媛悦</v>
      </c>
      <c r="D159" s="1" t="str">
        <f t="shared" si="8"/>
        <v>女</v>
      </c>
      <c r="E159" s="1" t="str">
        <f>"460007199007054361"</f>
        <v>460007199007054361</v>
      </c>
      <c r="F159" s="1" t="str">
        <f t="shared" si="7"/>
        <v>460007****4361</v>
      </c>
    </row>
    <row r="160" spans="1:6">
      <c r="A160" s="1">
        <v>158</v>
      </c>
      <c r="B160" s="1" t="s">
        <v>7</v>
      </c>
      <c r="C160" s="1" t="str">
        <f>"吴维惠"</f>
        <v>吴维惠</v>
      </c>
      <c r="D160" s="1" t="str">
        <f t="shared" si="8"/>
        <v>女</v>
      </c>
      <c r="E160" s="1" t="str">
        <f>"469003200203226421"</f>
        <v>469003200203226421</v>
      </c>
      <c r="F160" s="1" t="str">
        <f t="shared" si="7"/>
        <v>469003****6421</v>
      </c>
    </row>
    <row r="161" spans="1:6">
      <c r="A161" s="1">
        <v>159</v>
      </c>
      <c r="B161" s="1" t="s">
        <v>7</v>
      </c>
      <c r="C161" s="1" t="str">
        <f>"钟喜莲"</f>
        <v>钟喜莲</v>
      </c>
      <c r="D161" s="1" t="str">
        <f t="shared" si="8"/>
        <v>女</v>
      </c>
      <c r="E161" s="1" t="str">
        <f>"460031199508256842"</f>
        <v>460031199508256842</v>
      </c>
      <c r="F161" s="1" t="str">
        <f t="shared" si="7"/>
        <v>460031****6842</v>
      </c>
    </row>
    <row r="162" spans="1:6">
      <c r="A162" s="1">
        <v>160</v>
      </c>
      <c r="B162" s="1" t="s">
        <v>7</v>
      </c>
      <c r="C162" s="1" t="str">
        <f>"黄亚婷"</f>
        <v>黄亚婷</v>
      </c>
      <c r="D162" s="1" t="str">
        <f t="shared" si="8"/>
        <v>女</v>
      </c>
      <c r="E162" s="1" t="str">
        <f>"460034199409264125"</f>
        <v>460034199409264125</v>
      </c>
      <c r="F162" s="1" t="str">
        <f t="shared" si="7"/>
        <v>460034****4125</v>
      </c>
    </row>
    <row r="163" spans="1:6">
      <c r="A163" s="1">
        <v>161</v>
      </c>
      <c r="B163" s="1" t="s">
        <v>7</v>
      </c>
      <c r="C163" s="1" t="str">
        <f>"符虹"</f>
        <v>符虹</v>
      </c>
      <c r="D163" s="1" t="str">
        <f t="shared" si="8"/>
        <v>女</v>
      </c>
      <c r="E163" s="1" t="str">
        <f>"460033200104060024"</f>
        <v>460033200104060024</v>
      </c>
      <c r="F163" s="1" t="str">
        <f t="shared" si="7"/>
        <v>460033****0024</v>
      </c>
    </row>
    <row r="164" spans="1:6">
      <c r="A164" s="1">
        <v>162</v>
      </c>
      <c r="B164" s="1" t="s">
        <v>7</v>
      </c>
      <c r="C164" s="1" t="str">
        <f>"李秋姣"</f>
        <v>李秋姣</v>
      </c>
      <c r="D164" s="1" t="str">
        <f t="shared" si="8"/>
        <v>女</v>
      </c>
      <c r="E164" s="1" t="str">
        <f>"460003199309092042"</f>
        <v>460003199309092042</v>
      </c>
      <c r="F164" s="1" t="str">
        <f t="shared" si="7"/>
        <v>460003****2042</v>
      </c>
    </row>
    <row r="165" spans="1:6">
      <c r="A165" s="1">
        <v>163</v>
      </c>
      <c r="B165" s="1" t="s">
        <v>7</v>
      </c>
      <c r="C165" s="1" t="str">
        <f>"罗静"</f>
        <v>罗静</v>
      </c>
      <c r="D165" s="1" t="str">
        <f t="shared" si="8"/>
        <v>女</v>
      </c>
      <c r="E165" s="1" t="str">
        <f>"46002819950815002X"</f>
        <v>46002819950815002X</v>
      </c>
      <c r="F165" s="1" t="str">
        <f t="shared" si="7"/>
        <v>460028****002X</v>
      </c>
    </row>
    <row r="166" spans="1:6">
      <c r="A166" s="1">
        <v>164</v>
      </c>
      <c r="B166" s="1" t="s">
        <v>7</v>
      </c>
      <c r="C166" s="1" t="str">
        <f>"林玟"</f>
        <v>林玟</v>
      </c>
      <c r="D166" s="1" t="str">
        <f t="shared" si="8"/>
        <v>女</v>
      </c>
      <c r="E166" s="1" t="str">
        <f>"460005200201211044"</f>
        <v>460005200201211044</v>
      </c>
      <c r="F166" s="1" t="str">
        <f t="shared" si="7"/>
        <v>460005****1044</v>
      </c>
    </row>
    <row r="167" spans="1:6">
      <c r="A167" s="1">
        <v>165</v>
      </c>
      <c r="B167" s="1" t="s">
        <v>7</v>
      </c>
      <c r="C167" s="1" t="str">
        <f>"吕婷"</f>
        <v>吕婷</v>
      </c>
      <c r="D167" s="1" t="str">
        <f t="shared" si="8"/>
        <v>女</v>
      </c>
      <c r="E167" s="1" t="str">
        <f>"460034199112035524"</f>
        <v>460034199112035524</v>
      </c>
      <c r="F167" s="1" t="str">
        <f t="shared" si="7"/>
        <v>460034****5524</v>
      </c>
    </row>
    <row r="168" spans="1:6">
      <c r="A168" s="1">
        <v>166</v>
      </c>
      <c r="B168" s="1" t="s">
        <v>7</v>
      </c>
      <c r="C168" s="1" t="str">
        <f>"谢送转"</f>
        <v>谢送转</v>
      </c>
      <c r="D168" s="1" t="str">
        <f t="shared" si="8"/>
        <v>女</v>
      </c>
      <c r="E168" s="1" t="str">
        <f>"469024199804030869"</f>
        <v>469024199804030869</v>
      </c>
      <c r="F168" s="1" t="str">
        <f t="shared" si="7"/>
        <v>469024****0869</v>
      </c>
    </row>
    <row r="169" spans="1:6">
      <c r="A169" s="1">
        <v>167</v>
      </c>
      <c r="B169" s="1" t="s">
        <v>7</v>
      </c>
      <c r="C169" s="1" t="str">
        <f>"曾维敏"</f>
        <v>曾维敏</v>
      </c>
      <c r="D169" s="1" t="str">
        <f t="shared" si="8"/>
        <v>女</v>
      </c>
      <c r="E169" s="1" t="str">
        <f>"469023199710051347"</f>
        <v>469023199710051347</v>
      </c>
      <c r="F169" s="1" t="str">
        <f t="shared" si="7"/>
        <v>469023****1347</v>
      </c>
    </row>
    <row r="170" spans="1:6">
      <c r="A170" s="1">
        <v>168</v>
      </c>
      <c r="B170" s="1" t="s">
        <v>7</v>
      </c>
      <c r="C170" s="1" t="str">
        <f>"闫肖倩"</f>
        <v>闫肖倩</v>
      </c>
      <c r="D170" s="1" t="str">
        <f t="shared" si="8"/>
        <v>女</v>
      </c>
      <c r="E170" s="1" t="str">
        <f>"372930199910103302"</f>
        <v>372930199910103302</v>
      </c>
      <c r="F170" s="1" t="str">
        <f t="shared" si="7"/>
        <v>372930****3302</v>
      </c>
    </row>
    <row r="171" spans="1:6">
      <c r="A171" s="1">
        <v>169</v>
      </c>
      <c r="B171" s="1" t="s">
        <v>7</v>
      </c>
      <c r="C171" s="1" t="str">
        <f>"胡亚子"</f>
        <v>胡亚子</v>
      </c>
      <c r="D171" s="1" t="str">
        <f t="shared" si="8"/>
        <v>女</v>
      </c>
      <c r="E171" s="1" t="str">
        <f>"460034199804052747"</f>
        <v>460034199804052747</v>
      </c>
      <c r="F171" s="1" t="str">
        <f t="shared" si="7"/>
        <v>460034****2747</v>
      </c>
    </row>
    <row r="172" spans="1:6">
      <c r="A172" s="1">
        <v>170</v>
      </c>
      <c r="B172" s="1" t="s">
        <v>7</v>
      </c>
      <c r="C172" s="1" t="str">
        <f>"黄史慧"</f>
        <v>黄史慧</v>
      </c>
      <c r="D172" s="1" t="str">
        <f t="shared" si="8"/>
        <v>女</v>
      </c>
      <c r="E172" s="1" t="str">
        <f>"460034199701203629"</f>
        <v>460034199701203629</v>
      </c>
      <c r="F172" s="1" t="str">
        <f t="shared" si="7"/>
        <v>460034****3629</v>
      </c>
    </row>
    <row r="173" spans="1:6">
      <c r="A173" s="1">
        <v>171</v>
      </c>
      <c r="B173" s="1" t="s">
        <v>7</v>
      </c>
      <c r="C173" s="1" t="str">
        <f>"黎菊女"</f>
        <v>黎菊女</v>
      </c>
      <c r="D173" s="1" t="str">
        <f t="shared" si="8"/>
        <v>女</v>
      </c>
      <c r="E173" s="1" t="str">
        <f>"460003199403023844"</f>
        <v>460003199403023844</v>
      </c>
      <c r="F173" s="1" t="str">
        <f t="shared" si="7"/>
        <v>460003****3844</v>
      </c>
    </row>
    <row r="174" spans="1:6">
      <c r="A174" s="1">
        <v>172</v>
      </c>
      <c r="B174" s="1" t="s">
        <v>7</v>
      </c>
      <c r="C174" s="1" t="str">
        <f>"刘江儒"</f>
        <v>刘江儒</v>
      </c>
      <c r="D174" s="1" t="str">
        <f t="shared" si="8"/>
        <v>女</v>
      </c>
      <c r="E174" s="1" t="str">
        <f>"460033199603056622"</f>
        <v>460033199603056622</v>
      </c>
      <c r="F174" s="1" t="str">
        <f t="shared" si="7"/>
        <v>460033****6622</v>
      </c>
    </row>
    <row r="175" spans="1:6">
      <c r="A175" s="1">
        <v>173</v>
      </c>
      <c r="B175" s="1" t="s">
        <v>7</v>
      </c>
      <c r="C175" s="1" t="str">
        <f>"吕娇丹"</f>
        <v>吕娇丹</v>
      </c>
      <c r="D175" s="1" t="str">
        <f t="shared" si="8"/>
        <v>女</v>
      </c>
      <c r="E175" s="1" t="str">
        <f>"460034199811011222"</f>
        <v>460034199811011222</v>
      </c>
      <c r="F175" s="1" t="str">
        <f t="shared" si="7"/>
        <v>460034****1222</v>
      </c>
    </row>
    <row r="176" spans="1:6">
      <c r="A176" s="1">
        <v>174</v>
      </c>
      <c r="B176" s="1" t="s">
        <v>7</v>
      </c>
      <c r="C176" s="1" t="str">
        <f>"李春蕊"</f>
        <v>李春蕊</v>
      </c>
      <c r="D176" s="1" t="str">
        <f t="shared" si="8"/>
        <v>女</v>
      </c>
      <c r="E176" s="1" t="str">
        <f>"460005200005164527"</f>
        <v>460005200005164527</v>
      </c>
      <c r="F176" s="1" t="str">
        <f t="shared" si="7"/>
        <v>460005****4527</v>
      </c>
    </row>
    <row r="177" spans="1:6">
      <c r="A177" s="1">
        <v>175</v>
      </c>
      <c r="B177" s="1" t="s">
        <v>7</v>
      </c>
      <c r="C177" s="1" t="str">
        <f>"何蔚"</f>
        <v>何蔚</v>
      </c>
      <c r="D177" s="1" t="str">
        <f t="shared" si="8"/>
        <v>女</v>
      </c>
      <c r="E177" s="1" t="str">
        <f>"460001199009260726"</f>
        <v>460001199009260726</v>
      </c>
      <c r="F177" s="1" t="str">
        <f t="shared" si="7"/>
        <v>460001****0726</v>
      </c>
    </row>
    <row r="178" spans="1:6">
      <c r="A178" s="1">
        <v>176</v>
      </c>
      <c r="B178" s="1" t="s">
        <v>7</v>
      </c>
      <c r="C178" s="1" t="str">
        <f>"胡燕菊"</f>
        <v>胡燕菊</v>
      </c>
      <c r="D178" s="1" t="str">
        <f t="shared" si="8"/>
        <v>女</v>
      </c>
      <c r="E178" s="1" t="str">
        <f>"460034199510152742"</f>
        <v>460034199510152742</v>
      </c>
      <c r="F178" s="1" t="str">
        <f t="shared" si="7"/>
        <v>460034****2742</v>
      </c>
    </row>
    <row r="179" spans="1:6">
      <c r="A179" s="1">
        <v>177</v>
      </c>
      <c r="B179" s="1" t="s">
        <v>7</v>
      </c>
      <c r="C179" s="1" t="str">
        <f>"马小妹"</f>
        <v>马小妹</v>
      </c>
      <c r="D179" s="1" t="str">
        <f t="shared" si="8"/>
        <v>女</v>
      </c>
      <c r="E179" s="1" t="str">
        <f>"460034199907052424"</f>
        <v>460034199907052424</v>
      </c>
      <c r="F179" s="1" t="str">
        <f t="shared" si="7"/>
        <v>460034****2424</v>
      </c>
    </row>
    <row r="180" spans="1:6">
      <c r="A180" s="1">
        <v>178</v>
      </c>
      <c r="B180" s="1" t="s">
        <v>7</v>
      </c>
      <c r="C180" s="1" t="str">
        <f>"钟海滨"</f>
        <v>钟海滨</v>
      </c>
      <c r="D180" s="1" t="str">
        <f t="shared" si="8"/>
        <v>女</v>
      </c>
      <c r="E180" s="1" t="str">
        <f>"460028199304297222"</f>
        <v>460028199304297222</v>
      </c>
      <c r="F180" s="1" t="str">
        <f t="shared" si="7"/>
        <v>460028****7222</v>
      </c>
    </row>
    <row r="181" spans="1:6">
      <c r="A181" s="1">
        <v>179</v>
      </c>
      <c r="B181" s="1" t="s">
        <v>7</v>
      </c>
      <c r="C181" s="1" t="str">
        <f>"陈小栩"</f>
        <v>陈小栩</v>
      </c>
      <c r="D181" s="1" t="str">
        <f t="shared" si="8"/>
        <v>女</v>
      </c>
      <c r="E181" s="1" t="str">
        <f>"460006198904146222"</f>
        <v>460006198904146222</v>
      </c>
      <c r="F181" s="1" t="str">
        <f t="shared" si="7"/>
        <v>460006****6222</v>
      </c>
    </row>
    <row r="182" spans="1:6">
      <c r="A182" s="1">
        <v>180</v>
      </c>
      <c r="B182" s="1" t="s">
        <v>7</v>
      </c>
      <c r="C182" s="1" t="str">
        <f>"关惠琼"</f>
        <v>关惠琼</v>
      </c>
      <c r="D182" s="1" t="str">
        <f t="shared" si="8"/>
        <v>女</v>
      </c>
      <c r="E182" s="1" t="str">
        <f>"460036199206042728"</f>
        <v>460036199206042728</v>
      </c>
      <c r="F182" s="1" t="str">
        <f t="shared" si="7"/>
        <v>460036****2728</v>
      </c>
    </row>
    <row r="183" spans="1:6">
      <c r="A183" s="1">
        <v>181</v>
      </c>
      <c r="B183" s="1" t="s">
        <v>7</v>
      </c>
      <c r="C183" s="1" t="str">
        <f>"甘露怡"</f>
        <v>甘露怡</v>
      </c>
      <c r="D183" s="1" t="str">
        <f t="shared" si="8"/>
        <v>女</v>
      </c>
      <c r="E183" s="1" t="str">
        <f>"460007200209260425"</f>
        <v>460007200209260425</v>
      </c>
      <c r="F183" s="1" t="str">
        <f t="shared" si="7"/>
        <v>460007****0425</v>
      </c>
    </row>
    <row r="184" spans="1:6">
      <c r="A184" s="1">
        <v>182</v>
      </c>
      <c r="B184" s="1" t="s">
        <v>7</v>
      </c>
      <c r="C184" s="1" t="str">
        <f>"高申慧"</f>
        <v>高申慧</v>
      </c>
      <c r="D184" s="1" t="str">
        <f t="shared" si="8"/>
        <v>女</v>
      </c>
      <c r="E184" s="1" t="str">
        <f>"460003199712046628"</f>
        <v>460003199712046628</v>
      </c>
      <c r="F184" s="1" t="str">
        <f t="shared" si="7"/>
        <v>460003****6628</v>
      </c>
    </row>
    <row r="185" spans="1:6">
      <c r="A185" s="1">
        <v>183</v>
      </c>
      <c r="B185" s="1" t="s">
        <v>7</v>
      </c>
      <c r="C185" s="1" t="str">
        <f>"陈姝娜"</f>
        <v>陈姝娜</v>
      </c>
      <c r="D185" s="1" t="str">
        <f t="shared" si="8"/>
        <v>女</v>
      </c>
      <c r="E185" s="1" t="str">
        <f>"460006199812048128"</f>
        <v>460006199812048128</v>
      </c>
      <c r="F185" s="1" t="str">
        <f t="shared" si="7"/>
        <v>460006****8128</v>
      </c>
    </row>
    <row r="186" spans="1:6">
      <c r="A186" s="1">
        <v>184</v>
      </c>
      <c r="B186" s="1" t="s">
        <v>7</v>
      </c>
      <c r="C186" s="1" t="str">
        <f>"曹雪银"</f>
        <v>曹雪银</v>
      </c>
      <c r="D186" s="1" t="str">
        <f t="shared" si="8"/>
        <v>女</v>
      </c>
      <c r="E186" s="1" t="str">
        <f>"460035198912011143"</f>
        <v>460035198912011143</v>
      </c>
      <c r="F186" s="1" t="str">
        <f t="shared" si="7"/>
        <v>460035****1143</v>
      </c>
    </row>
    <row r="187" spans="1:6">
      <c r="A187" s="1">
        <v>185</v>
      </c>
      <c r="B187" s="1" t="s">
        <v>7</v>
      </c>
      <c r="C187" s="1" t="str">
        <f>"钟婷婷"</f>
        <v>钟婷婷</v>
      </c>
      <c r="D187" s="1" t="str">
        <f t="shared" si="8"/>
        <v>女</v>
      </c>
      <c r="E187" s="1" t="str">
        <f>"460031199512074021"</f>
        <v>460031199512074021</v>
      </c>
      <c r="F187" s="1" t="str">
        <f t="shared" si="7"/>
        <v>460031****4021</v>
      </c>
    </row>
    <row r="188" spans="1:6">
      <c r="A188" s="1">
        <v>186</v>
      </c>
      <c r="B188" s="1" t="s">
        <v>7</v>
      </c>
      <c r="C188" s="1" t="str">
        <f>"王欣欣"</f>
        <v>王欣欣</v>
      </c>
      <c r="D188" s="1" t="str">
        <f t="shared" si="8"/>
        <v>女</v>
      </c>
      <c r="E188" s="1" t="str">
        <f>"460028200105105246"</f>
        <v>460028200105105246</v>
      </c>
      <c r="F188" s="1" t="str">
        <f t="shared" si="7"/>
        <v>460028****5246</v>
      </c>
    </row>
    <row r="189" spans="1:6">
      <c r="A189" s="1">
        <v>187</v>
      </c>
      <c r="B189" s="1" t="s">
        <v>7</v>
      </c>
      <c r="C189" s="1" t="str">
        <f>"李紫妹"</f>
        <v>李紫妹</v>
      </c>
      <c r="D189" s="1" t="str">
        <f t="shared" si="8"/>
        <v>女</v>
      </c>
      <c r="E189" s="1" t="str">
        <f>"460028199508165627"</f>
        <v>460028199508165627</v>
      </c>
      <c r="F189" s="1" t="str">
        <f t="shared" si="7"/>
        <v>460028****5627</v>
      </c>
    </row>
    <row r="190" spans="1:6">
      <c r="A190" s="1">
        <v>188</v>
      </c>
      <c r="B190" s="1" t="s">
        <v>7</v>
      </c>
      <c r="C190" s="1" t="str">
        <f>"彭婷"</f>
        <v>彭婷</v>
      </c>
      <c r="D190" s="1" t="str">
        <f t="shared" si="8"/>
        <v>女</v>
      </c>
      <c r="E190" s="1" t="str">
        <f>"460034199302075527"</f>
        <v>460034199302075527</v>
      </c>
      <c r="F190" s="1" t="str">
        <f t="shared" si="7"/>
        <v>460034****5527</v>
      </c>
    </row>
    <row r="191" spans="1:6">
      <c r="A191" s="1">
        <v>189</v>
      </c>
      <c r="B191" s="1" t="s">
        <v>7</v>
      </c>
      <c r="C191" s="1" t="str">
        <f>"林文露"</f>
        <v>林文露</v>
      </c>
      <c r="D191" s="1" t="str">
        <f t="shared" si="8"/>
        <v>女</v>
      </c>
      <c r="E191" s="1" t="str">
        <f>"460022199510051225"</f>
        <v>460022199510051225</v>
      </c>
      <c r="F191" s="1" t="str">
        <f t="shared" si="7"/>
        <v>460022****1225</v>
      </c>
    </row>
    <row r="192" spans="1:6">
      <c r="A192" s="1">
        <v>190</v>
      </c>
      <c r="B192" s="1" t="s">
        <v>7</v>
      </c>
      <c r="C192" s="1" t="str">
        <f>"王顺锦"</f>
        <v>王顺锦</v>
      </c>
      <c r="D192" s="1" t="str">
        <f t="shared" si="8"/>
        <v>女</v>
      </c>
      <c r="E192" s="1" t="str">
        <f>"46902419971222202X"</f>
        <v>46902419971222202X</v>
      </c>
      <c r="F192" s="1" t="str">
        <f t="shared" si="7"/>
        <v>469024****202X</v>
      </c>
    </row>
    <row r="193" spans="1:6">
      <c r="A193" s="1">
        <v>191</v>
      </c>
      <c r="B193" s="1" t="s">
        <v>7</v>
      </c>
      <c r="C193" s="1" t="str">
        <f>"曾玲"</f>
        <v>曾玲</v>
      </c>
      <c r="D193" s="1" t="str">
        <f t="shared" si="8"/>
        <v>女</v>
      </c>
      <c r="E193" s="1" t="str">
        <f>"46003419951101582X"</f>
        <v>46003419951101582X</v>
      </c>
      <c r="F193" s="1" t="str">
        <f t="shared" si="7"/>
        <v>460034****582X</v>
      </c>
    </row>
    <row r="194" spans="1:6">
      <c r="A194" s="1">
        <v>192</v>
      </c>
      <c r="B194" s="1" t="s">
        <v>7</v>
      </c>
      <c r="C194" s="1" t="str">
        <f>"唐海芬"</f>
        <v>唐海芬</v>
      </c>
      <c r="D194" s="1" t="str">
        <f t="shared" si="8"/>
        <v>女</v>
      </c>
      <c r="E194" s="1" t="str">
        <f>"460034199405295821"</f>
        <v>460034199405295821</v>
      </c>
      <c r="F194" s="1" t="str">
        <f t="shared" si="7"/>
        <v>460034****5821</v>
      </c>
    </row>
    <row r="195" spans="1:6">
      <c r="A195" s="1">
        <v>193</v>
      </c>
      <c r="B195" s="1" t="s">
        <v>7</v>
      </c>
      <c r="C195" s="1" t="str">
        <f>"万静"</f>
        <v>万静</v>
      </c>
      <c r="D195" s="1" t="str">
        <f t="shared" si="8"/>
        <v>女</v>
      </c>
      <c r="E195" s="1" t="str">
        <f>"460034198606101240"</f>
        <v>460034198606101240</v>
      </c>
      <c r="F195" s="1" t="str">
        <f t="shared" si="7"/>
        <v>460034****1240</v>
      </c>
    </row>
    <row r="196" spans="1:6">
      <c r="A196" s="1">
        <v>194</v>
      </c>
      <c r="B196" s="1" t="s">
        <v>7</v>
      </c>
      <c r="C196" s="1" t="str">
        <f>"张妹"</f>
        <v>张妹</v>
      </c>
      <c r="D196" s="1" t="str">
        <f t="shared" si="8"/>
        <v>女</v>
      </c>
      <c r="E196" s="1" t="str">
        <f>"460200199405282307"</f>
        <v>460200199405282307</v>
      </c>
      <c r="F196" s="1" t="str">
        <f t="shared" ref="F196:F259" si="9">REPLACE(E196,7,8,"****")</f>
        <v>460200****2307</v>
      </c>
    </row>
    <row r="197" spans="1:6">
      <c r="A197" s="1">
        <v>195</v>
      </c>
      <c r="B197" s="1" t="s">
        <v>7</v>
      </c>
      <c r="C197" s="1" t="str">
        <f>"钟玲华"</f>
        <v>钟玲华</v>
      </c>
      <c r="D197" s="1" t="str">
        <f t="shared" si="8"/>
        <v>女</v>
      </c>
      <c r="E197" s="1" t="str">
        <f>"460003199201302669"</f>
        <v>460003199201302669</v>
      </c>
      <c r="F197" s="1" t="str">
        <f t="shared" si="9"/>
        <v>460003****2669</v>
      </c>
    </row>
    <row r="198" spans="1:6">
      <c r="A198" s="1">
        <v>196</v>
      </c>
      <c r="B198" s="1" t="s">
        <v>7</v>
      </c>
      <c r="C198" s="1" t="str">
        <f>"谢石带"</f>
        <v>谢石带</v>
      </c>
      <c r="D198" s="1" t="str">
        <f t="shared" si="8"/>
        <v>女</v>
      </c>
      <c r="E198" s="1" t="str">
        <f>"460003200005162422"</f>
        <v>460003200005162422</v>
      </c>
      <c r="F198" s="1" t="str">
        <f t="shared" si="9"/>
        <v>460003****2422</v>
      </c>
    </row>
    <row r="199" spans="1:6">
      <c r="A199" s="1">
        <v>197</v>
      </c>
      <c r="B199" s="1" t="s">
        <v>7</v>
      </c>
      <c r="C199" s="1" t="str">
        <f>"黎臣玲"</f>
        <v>黎臣玲</v>
      </c>
      <c r="D199" s="1" t="str">
        <f t="shared" si="8"/>
        <v>女</v>
      </c>
      <c r="E199" s="1" t="str">
        <f>"460007199711235828"</f>
        <v>460007199711235828</v>
      </c>
      <c r="F199" s="1" t="str">
        <f t="shared" si="9"/>
        <v>460007****5828</v>
      </c>
    </row>
    <row r="200" spans="1:6">
      <c r="A200" s="1">
        <v>198</v>
      </c>
      <c r="B200" s="1" t="s">
        <v>7</v>
      </c>
      <c r="C200" s="1" t="str">
        <f>"吕漫莹"</f>
        <v>吕漫莹</v>
      </c>
      <c r="D200" s="1" t="str">
        <f t="shared" si="8"/>
        <v>女</v>
      </c>
      <c r="E200" s="1" t="str">
        <f>"460034199307220025"</f>
        <v>460034199307220025</v>
      </c>
      <c r="F200" s="1" t="str">
        <f t="shared" si="9"/>
        <v>460034****0025</v>
      </c>
    </row>
    <row r="201" spans="1:6">
      <c r="A201" s="1">
        <v>199</v>
      </c>
      <c r="B201" s="1" t="s">
        <v>7</v>
      </c>
      <c r="C201" s="1" t="str">
        <f>"许丽瑾"</f>
        <v>许丽瑾</v>
      </c>
      <c r="D201" s="1" t="str">
        <f t="shared" si="8"/>
        <v>女</v>
      </c>
      <c r="E201" s="1" t="str">
        <f>"460036200010301228"</f>
        <v>460036200010301228</v>
      </c>
      <c r="F201" s="1" t="str">
        <f t="shared" si="9"/>
        <v>460036****1228</v>
      </c>
    </row>
    <row r="202" spans="1:6">
      <c r="A202" s="1">
        <v>200</v>
      </c>
      <c r="B202" s="1" t="s">
        <v>7</v>
      </c>
      <c r="C202" s="1" t="str">
        <f>"张是文"</f>
        <v>张是文</v>
      </c>
      <c r="D202" s="1" t="str">
        <f t="shared" si="8"/>
        <v>女</v>
      </c>
      <c r="E202" s="1" t="str">
        <f>"460003200012024044"</f>
        <v>460003200012024044</v>
      </c>
      <c r="F202" s="1" t="str">
        <f t="shared" si="9"/>
        <v>460003****4044</v>
      </c>
    </row>
    <row r="203" spans="1:6">
      <c r="A203" s="1">
        <v>201</v>
      </c>
      <c r="B203" s="1" t="s">
        <v>7</v>
      </c>
      <c r="C203" s="1" t="str">
        <f>"周贝"</f>
        <v>周贝</v>
      </c>
      <c r="D203" s="1" t="str">
        <f t="shared" si="8"/>
        <v>女</v>
      </c>
      <c r="E203" s="1" t="str">
        <f>"46003320030305388X"</f>
        <v>46003320030305388X</v>
      </c>
      <c r="F203" s="1" t="str">
        <f t="shared" si="9"/>
        <v>460033****388X</v>
      </c>
    </row>
    <row r="204" spans="1:6">
      <c r="A204" s="1">
        <v>202</v>
      </c>
      <c r="B204" s="1" t="s">
        <v>7</v>
      </c>
      <c r="C204" s="1" t="str">
        <f>"翁彩虹"</f>
        <v>翁彩虹</v>
      </c>
      <c r="D204" s="1" t="str">
        <f t="shared" si="8"/>
        <v>女</v>
      </c>
      <c r="E204" s="1" t="str">
        <f>"460006199605042321"</f>
        <v>460006199605042321</v>
      </c>
      <c r="F204" s="1" t="str">
        <f t="shared" si="9"/>
        <v>460006****2321</v>
      </c>
    </row>
    <row r="205" spans="1:6">
      <c r="A205" s="1">
        <v>203</v>
      </c>
      <c r="B205" s="1" t="s">
        <v>7</v>
      </c>
      <c r="C205" s="1" t="str">
        <f>"王新利"</f>
        <v>王新利</v>
      </c>
      <c r="D205" s="1" t="str">
        <f t="shared" si="8"/>
        <v>女</v>
      </c>
      <c r="E205" s="1" t="str">
        <f>"460028199003175221"</f>
        <v>460028199003175221</v>
      </c>
      <c r="F205" s="1" t="str">
        <f t="shared" si="9"/>
        <v>460028****5221</v>
      </c>
    </row>
    <row r="206" spans="1:6">
      <c r="A206" s="1">
        <v>204</v>
      </c>
      <c r="B206" s="1" t="s">
        <v>7</v>
      </c>
      <c r="C206" s="1" t="str">
        <f>"陈玉金"</f>
        <v>陈玉金</v>
      </c>
      <c r="D206" s="1" t="str">
        <f t="shared" si="8"/>
        <v>女</v>
      </c>
      <c r="E206" s="1" t="str">
        <f>"460003198904064228"</f>
        <v>460003198904064228</v>
      </c>
      <c r="F206" s="1" t="str">
        <f t="shared" si="9"/>
        <v>460003****4228</v>
      </c>
    </row>
    <row r="207" spans="1:6">
      <c r="A207" s="1">
        <v>205</v>
      </c>
      <c r="B207" s="1" t="s">
        <v>7</v>
      </c>
      <c r="C207" s="1" t="str">
        <f>"谭小霞"</f>
        <v>谭小霞</v>
      </c>
      <c r="D207" s="1" t="str">
        <f t="shared" si="8"/>
        <v>女</v>
      </c>
      <c r="E207" s="1" t="str">
        <f>"460035199508213020"</f>
        <v>460035199508213020</v>
      </c>
      <c r="F207" s="1" t="str">
        <f t="shared" si="9"/>
        <v>460035****3020</v>
      </c>
    </row>
    <row r="208" spans="1:6">
      <c r="A208" s="1">
        <v>206</v>
      </c>
      <c r="B208" s="1" t="s">
        <v>7</v>
      </c>
      <c r="C208" s="1" t="str">
        <f>"林子丁"</f>
        <v>林子丁</v>
      </c>
      <c r="D208" s="1" t="str">
        <f t="shared" si="8"/>
        <v>女</v>
      </c>
      <c r="E208" s="1" t="str">
        <f>"460001200106160722"</f>
        <v>460001200106160722</v>
      </c>
      <c r="F208" s="1" t="str">
        <f t="shared" si="9"/>
        <v>460001****0722</v>
      </c>
    </row>
    <row r="209" spans="1:6">
      <c r="A209" s="1">
        <v>207</v>
      </c>
      <c r="B209" s="1" t="s">
        <v>7</v>
      </c>
      <c r="C209" s="1" t="str">
        <f>"吴树越"</f>
        <v>吴树越</v>
      </c>
      <c r="D209" s="1" t="str">
        <f t="shared" ref="D209:D231" si="10">"女"</f>
        <v>女</v>
      </c>
      <c r="E209" s="1" t="str">
        <f>"460004199207304047"</f>
        <v>460004199207304047</v>
      </c>
      <c r="F209" s="1" t="str">
        <f t="shared" si="9"/>
        <v>460004****4047</v>
      </c>
    </row>
    <row r="210" spans="1:6">
      <c r="A210" s="1">
        <v>208</v>
      </c>
      <c r="B210" s="1" t="s">
        <v>7</v>
      </c>
      <c r="C210" s="1" t="str">
        <f>"杨雨欢"</f>
        <v>杨雨欢</v>
      </c>
      <c r="D210" s="1" t="str">
        <f t="shared" si="10"/>
        <v>女</v>
      </c>
      <c r="E210" s="1" t="str">
        <f>"460035200307061329"</f>
        <v>460035200307061329</v>
      </c>
      <c r="F210" s="1" t="str">
        <f t="shared" si="9"/>
        <v>460035****1329</v>
      </c>
    </row>
    <row r="211" spans="1:6">
      <c r="A211" s="1">
        <v>209</v>
      </c>
      <c r="B211" s="1" t="s">
        <v>7</v>
      </c>
      <c r="C211" s="1" t="str">
        <f>"周灿"</f>
        <v>周灿</v>
      </c>
      <c r="D211" s="1" t="str">
        <f t="shared" si="10"/>
        <v>女</v>
      </c>
      <c r="E211" s="1" t="str">
        <f>"411528200212052628"</f>
        <v>411528200212052628</v>
      </c>
      <c r="F211" s="1" t="str">
        <f t="shared" si="9"/>
        <v>411528****2628</v>
      </c>
    </row>
    <row r="212" spans="1:6">
      <c r="A212" s="1">
        <v>210</v>
      </c>
      <c r="B212" s="1" t="s">
        <v>7</v>
      </c>
      <c r="C212" s="1" t="str">
        <f>"胡丽消"</f>
        <v>胡丽消</v>
      </c>
      <c r="D212" s="1" t="str">
        <f t="shared" si="10"/>
        <v>女</v>
      </c>
      <c r="E212" s="1" t="str">
        <f>"460007199608196568"</f>
        <v>460007199608196568</v>
      </c>
      <c r="F212" s="1" t="str">
        <f t="shared" si="9"/>
        <v>460007****6568</v>
      </c>
    </row>
    <row r="213" spans="1:6">
      <c r="A213" s="1">
        <v>211</v>
      </c>
      <c r="B213" s="1" t="s">
        <v>7</v>
      </c>
      <c r="C213" s="1" t="str">
        <f>"王清丽"</f>
        <v>王清丽</v>
      </c>
      <c r="D213" s="1" t="str">
        <f t="shared" si="10"/>
        <v>女</v>
      </c>
      <c r="E213" s="1" t="str">
        <f>"469024199504270027"</f>
        <v>469024199504270027</v>
      </c>
      <c r="F213" s="1" t="str">
        <f t="shared" si="9"/>
        <v>469024****0027</v>
      </c>
    </row>
    <row r="214" spans="1:6">
      <c r="A214" s="1">
        <v>212</v>
      </c>
      <c r="B214" s="1" t="s">
        <v>7</v>
      </c>
      <c r="C214" s="1" t="str">
        <f>"李叶嘉"</f>
        <v>李叶嘉</v>
      </c>
      <c r="D214" s="1" t="str">
        <f t="shared" si="10"/>
        <v>女</v>
      </c>
      <c r="E214" s="1" t="str">
        <f>"460006200103240622"</f>
        <v>460006200103240622</v>
      </c>
      <c r="F214" s="1" t="str">
        <f t="shared" si="9"/>
        <v>460006****0622</v>
      </c>
    </row>
    <row r="215" spans="1:6">
      <c r="A215" s="1">
        <v>213</v>
      </c>
      <c r="B215" s="1" t="s">
        <v>7</v>
      </c>
      <c r="C215" s="1" t="str">
        <f>"吴阿明"</f>
        <v>吴阿明</v>
      </c>
      <c r="D215" s="1" t="str">
        <f t="shared" si="10"/>
        <v>女</v>
      </c>
      <c r="E215" s="1" t="str">
        <f>"460027199112283743"</f>
        <v>460027199112283743</v>
      </c>
      <c r="F215" s="1" t="str">
        <f t="shared" si="9"/>
        <v>460027****3743</v>
      </c>
    </row>
    <row r="216" spans="1:6">
      <c r="A216" s="1">
        <v>214</v>
      </c>
      <c r="B216" s="1" t="s">
        <v>7</v>
      </c>
      <c r="C216" s="1" t="str">
        <f>"陈敏"</f>
        <v>陈敏</v>
      </c>
      <c r="D216" s="1" t="str">
        <f t="shared" si="10"/>
        <v>女</v>
      </c>
      <c r="E216" s="1" t="str">
        <f>"460034199301280027"</f>
        <v>460034199301280027</v>
      </c>
      <c r="F216" s="1" t="str">
        <f t="shared" si="9"/>
        <v>460034****0027</v>
      </c>
    </row>
    <row r="217" spans="1:6">
      <c r="A217" s="1">
        <v>215</v>
      </c>
      <c r="B217" s="1" t="s">
        <v>7</v>
      </c>
      <c r="C217" s="1" t="str">
        <f>"符高丽"</f>
        <v>符高丽</v>
      </c>
      <c r="D217" s="1" t="str">
        <f t="shared" si="10"/>
        <v>女</v>
      </c>
      <c r="E217" s="1" t="str">
        <f>"469022200310051224"</f>
        <v>469022200310051224</v>
      </c>
      <c r="F217" s="1" t="str">
        <f t="shared" si="9"/>
        <v>469022****1224</v>
      </c>
    </row>
    <row r="218" spans="1:6">
      <c r="A218" s="1">
        <v>216</v>
      </c>
      <c r="B218" s="1" t="s">
        <v>7</v>
      </c>
      <c r="C218" s="1" t="str">
        <f>"赵坤文"</f>
        <v>赵坤文</v>
      </c>
      <c r="D218" s="1" t="str">
        <f t="shared" si="10"/>
        <v>女</v>
      </c>
      <c r="E218" s="1" t="str">
        <f>"460007199207017223"</f>
        <v>460007199207017223</v>
      </c>
      <c r="F218" s="1" t="str">
        <f t="shared" si="9"/>
        <v>460007****7223</v>
      </c>
    </row>
    <row r="219" spans="1:6">
      <c r="A219" s="1">
        <v>217</v>
      </c>
      <c r="B219" s="1" t="s">
        <v>7</v>
      </c>
      <c r="C219" s="1" t="str">
        <f>"黎俸均"</f>
        <v>黎俸均</v>
      </c>
      <c r="D219" s="1" t="str">
        <f t="shared" si="10"/>
        <v>女</v>
      </c>
      <c r="E219" s="1" t="str">
        <f>"460002200007245225"</f>
        <v>460002200007245225</v>
      </c>
      <c r="F219" s="1" t="str">
        <f t="shared" si="9"/>
        <v>460002****5225</v>
      </c>
    </row>
    <row r="220" spans="1:6">
      <c r="A220" s="1">
        <v>218</v>
      </c>
      <c r="B220" s="1" t="s">
        <v>7</v>
      </c>
      <c r="C220" s="1" t="str">
        <f>"钟少萍"</f>
        <v>钟少萍</v>
      </c>
      <c r="D220" s="1" t="str">
        <f t="shared" si="10"/>
        <v>女</v>
      </c>
      <c r="E220" s="1" t="str">
        <f>"460028200305277229"</f>
        <v>460028200305277229</v>
      </c>
      <c r="F220" s="1" t="str">
        <f t="shared" si="9"/>
        <v>460028****7229</v>
      </c>
    </row>
    <row r="221" spans="1:6">
      <c r="A221" s="1">
        <v>219</v>
      </c>
      <c r="B221" s="1" t="s">
        <v>8</v>
      </c>
      <c r="C221" s="1" t="str">
        <f>"黄丽美"</f>
        <v>黄丽美</v>
      </c>
      <c r="D221" s="1" t="str">
        <f t="shared" si="10"/>
        <v>女</v>
      </c>
      <c r="E221" s="1" t="str">
        <f>"460026199010081829"</f>
        <v>460026199010081829</v>
      </c>
      <c r="F221" s="1" t="str">
        <f t="shared" si="9"/>
        <v>460026****1829</v>
      </c>
    </row>
    <row r="222" spans="1:6">
      <c r="A222" s="1">
        <v>220</v>
      </c>
      <c r="B222" s="1" t="s">
        <v>8</v>
      </c>
      <c r="C222" s="1" t="str">
        <f>"文秋桐"</f>
        <v>文秋桐</v>
      </c>
      <c r="D222" s="1" t="str">
        <f t="shared" si="10"/>
        <v>女</v>
      </c>
      <c r="E222" s="1" t="str">
        <f>"460035199806191122"</f>
        <v>460035199806191122</v>
      </c>
      <c r="F222" s="1" t="str">
        <f t="shared" si="9"/>
        <v>460035****1122</v>
      </c>
    </row>
    <row r="223" spans="1:6">
      <c r="A223" s="1">
        <v>221</v>
      </c>
      <c r="B223" s="1" t="s">
        <v>8</v>
      </c>
      <c r="C223" s="1" t="str">
        <f>"黄小清"</f>
        <v>黄小清</v>
      </c>
      <c r="D223" s="1" t="str">
        <f t="shared" si="10"/>
        <v>女</v>
      </c>
      <c r="E223" s="1" t="str">
        <f>"460006199112204820"</f>
        <v>460006199112204820</v>
      </c>
      <c r="F223" s="1" t="str">
        <f t="shared" si="9"/>
        <v>460006****4820</v>
      </c>
    </row>
    <row r="224" spans="1:6">
      <c r="A224" s="1">
        <v>222</v>
      </c>
      <c r="B224" s="1" t="s">
        <v>8</v>
      </c>
      <c r="C224" s="1" t="str">
        <f>"罗智强"</f>
        <v>罗智强</v>
      </c>
      <c r="D224" s="1" t="str">
        <f t="shared" si="10"/>
        <v>女</v>
      </c>
      <c r="E224" s="1" t="str">
        <f>"46902919970207132X"</f>
        <v>46902919970207132X</v>
      </c>
      <c r="F224" s="1" t="str">
        <f t="shared" si="9"/>
        <v>469029****132X</v>
      </c>
    </row>
    <row r="225" spans="1:6">
      <c r="A225" s="1">
        <v>223</v>
      </c>
      <c r="B225" s="1" t="s">
        <v>8</v>
      </c>
      <c r="C225" s="1" t="str">
        <f>"罗燕"</f>
        <v>罗燕</v>
      </c>
      <c r="D225" s="1" t="str">
        <f t="shared" si="10"/>
        <v>女</v>
      </c>
      <c r="E225" s="1" t="str">
        <f>"460035198905190024"</f>
        <v>460035198905190024</v>
      </c>
      <c r="F225" s="1" t="str">
        <f t="shared" si="9"/>
        <v>460035****0024</v>
      </c>
    </row>
    <row r="226" spans="1:6">
      <c r="A226" s="1">
        <v>224</v>
      </c>
      <c r="B226" s="1" t="s">
        <v>8</v>
      </c>
      <c r="C226" s="1" t="str">
        <f>"林安娜"</f>
        <v>林安娜</v>
      </c>
      <c r="D226" s="1" t="str">
        <f t="shared" si="10"/>
        <v>女</v>
      </c>
      <c r="E226" s="1" t="str">
        <f>"46003519891108042X"</f>
        <v>46003519891108042X</v>
      </c>
      <c r="F226" s="1" t="str">
        <f t="shared" si="9"/>
        <v>460035****042X</v>
      </c>
    </row>
    <row r="227" spans="1:6">
      <c r="A227" s="1">
        <v>225</v>
      </c>
      <c r="B227" s="1" t="s">
        <v>8</v>
      </c>
      <c r="C227" s="1" t="str">
        <f>"陈静娟"</f>
        <v>陈静娟</v>
      </c>
      <c r="D227" s="1" t="str">
        <f t="shared" si="10"/>
        <v>女</v>
      </c>
      <c r="E227" s="1" t="str">
        <f>"450821198809203124"</f>
        <v>450821198809203124</v>
      </c>
      <c r="F227" s="1" t="str">
        <f t="shared" si="9"/>
        <v>450821****3124</v>
      </c>
    </row>
    <row r="228" spans="1:6">
      <c r="A228" s="1">
        <v>226</v>
      </c>
      <c r="B228" s="1" t="s">
        <v>8</v>
      </c>
      <c r="C228" s="1" t="str">
        <f>"林洪玲"</f>
        <v>林洪玲</v>
      </c>
      <c r="D228" s="1" t="str">
        <f t="shared" si="10"/>
        <v>女</v>
      </c>
      <c r="E228" s="1" t="str">
        <f>"460035199308162548"</f>
        <v>460035199308162548</v>
      </c>
      <c r="F228" s="1" t="str">
        <f t="shared" si="9"/>
        <v>460035****2548</v>
      </c>
    </row>
    <row r="229" spans="1:6">
      <c r="A229" s="1">
        <v>227</v>
      </c>
      <c r="B229" s="1" t="s">
        <v>8</v>
      </c>
      <c r="C229" s="1" t="str">
        <f>"王慧兰"</f>
        <v>王慧兰</v>
      </c>
      <c r="D229" s="1" t="str">
        <f t="shared" si="10"/>
        <v>女</v>
      </c>
      <c r="E229" s="1" t="str">
        <f>"460035198403082947"</f>
        <v>460035198403082947</v>
      </c>
      <c r="F229" s="1" t="str">
        <f t="shared" si="9"/>
        <v>460035****2947</v>
      </c>
    </row>
    <row r="230" spans="1:6">
      <c r="A230" s="1">
        <v>228</v>
      </c>
      <c r="B230" s="1" t="s">
        <v>8</v>
      </c>
      <c r="C230" s="1" t="str">
        <f>"吕菊"</f>
        <v>吕菊</v>
      </c>
      <c r="D230" s="1" t="str">
        <f t="shared" si="10"/>
        <v>女</v>
      </c>
      <c r="E230" s="1" t="str">
        <f>"450821198403294548"</f>
        <v>450821198403294548</v>
      </c>
      <c r="F230" s="1" t="str">
        <f t="shared" si="9"/>
        <v>450821****4548</v>
      </c>
    </row>
    <row r="231" spans="1:6">
      <c r="A231" s="1">
        <v>229</v>
      </c>
      <c r="B231" s="1" t="s">
        <v>8</v>
      </c>
      <c r="C231" s="1" t="str">
        <f>"唐小晶"</f>
        <v>唐小晶</v>
      </c>
      <c r="D231" s="1" t="str">
        <f t="shared" si="10"/>
        <v>女</v>
      </c>
      <c r="E231" s="1" t="str">
        <f>"460027199911222963"</f>
        <v>460027199911222963</v>
      </c>
      <c r="F231" s="1" t="str">
        <f t="shared" si="9"/>
        <v>460027****2963</v>
      </c>
    </row>
    <row r="232" spans="1:6">
      <c r="A232" s="1">
        <v>230</v>
      </c>
      <c r="B232" s="1" t="s">
        <v>8</v>
      </c>
      <c r="C232" s="1" t="str">
        <f>"劳贤忠"</f>
        <v>劳贤忠</v>
      </c>
      <c r="D232" s="1" t="str">
        <f>"男"</f>
        <v>男</v>
      </c>
      <c r="E232" s="1" t="str">
        <f>"460036199009180013"</f>
        <v>460036199009180013</v>
      </c>
      <c r="F232" s="1" t="str">
        <f t="shared" si="9"/>
        <v>460036****0013</v>
      </c>
    </row>
    <row r="233" spans="1:6">
      <c r="A233" s="1">
        <v>231</v>
      </c>
      <c r="B233" s="1" t="s">
        <v>8</v>
      </c>
      <c r="C233" s="1" t="str">
        <f>"李华秋"</f>
        <v>李华秋</v>
      </c>
      <c r="D233" s="1" t="str">
        <f t="shared" ref="D233:D271" si="11">"女"</f>
        <v>女</v>
      </c>
      <c r="E233" s="1" t="str">
        <f>"460035200109200025"</f>
        <v>460035200109200025</v>
      </c>
      <c r="F233" s="1" t="str">
        <f t="shared" si="9"/>
        <v>460035****0025</v>
      </c>
    </row>
    <row r="234" spans="1:6">
      <c r="A234" s="1">
        <v>232</v>
      </c>
      <c r="B234" s="1" t="s">
        <v>8</v>
      </c>
      <c r="C234" s="1" t="str">
        <f>"陈祥花"</f>
        <v>陈祥花</v>
      </c>
      <c r="D234" s="1" t="str">
        <f t="shared" si="11"/>
        <v>女</v>
      </c>
      <c r="E234" s="1" t="str">
        <f>"460033198510224848"</f>
        <v>460033198510224848</v>
      </c>
      <c r="F234" s="1" t="str">
        <f t="shared" si="9"/>
        <v>460033****4848</v>
      </c>
    </row>
    <row r="235" spans="1:6">
      <c r="A235" s="1">
        <v>233</v>
      </c>
      <c r="B235" s="1" t="s">
        <v>8</v>
      </c>
      <c r="C235" s="1" t="str">
        <f>"陈秀凤"</f>
        <v>陈秀凤</v>
      </c>
      <c r="D235" s="1" t="str">
        <f t="shared" si="11"/>
        <v>女</v>
      </c>
      <c r="E235" s="1" t="str">
        <f>"460034198902174428"</f>
        <v>460034198902174428</v>
      </c>
      <c r="F235" s="1" t="str">
        <f t="shared" si="9"/>
        <v>460034****4428</v>
      </c>
    </row>
    <row r="236" spans="1:6">
      <c r="A236" s="1">
        <v>234</v>
      </c>
      <c r="B236" s="1" t="s">
        <v>8</v>
      </c>
      <c r="C236" s="1" t="str">
        <f>"林秋娣"</f>
        <v>林秋娣</v>
      </c>
      <c r="D236" s="1" t="str">
        <f t="shared" si="11"/>
        <v>女</v>
      </c>
      <c r="E236" s="1" t="str">
        <f>"460028199408214428"</f>
        <v>460028199408214428</v>
      </c>
      <c r="F236" s="1" t="str">
        <f t="shared" si="9"/>
        <v>460028****4428</v>
      </c>
    </row>
    <row r="237" spans="1:6">
      <c r="A237" s="1">
        <v>235</v>
      </c>
      <c r="B237" s="1" t="s">
        <v>8</v>
      </c>
      <c r="C237" s="1" t="str">
        <f>"梁慧嫦"</f>
        <v>梁慧嫦</v>
      </c>
      <c r="D237" s="1" t="str">
        <f t="shared" si="11"/>
        <v>女</v>
      </c>
      <c r="E237" s="1" t="str">
        <f>"460001199308090720"</f>
        <v>460001199308090720</v>
      </c>
      <c r="F237" s="1" t="str">
        <f t="shared" si="9"/>
        <v>460001****0720</v>
      </c>
    </row>
    <row r="238" spans="1:6">
      <c r="A238" s="1">
        <v>236</v>
      </c>
      <c r="B238" s="1" t="s">
        <v>8</v>
      </c>
      <c r="C238" s="1" t="str">
        <f>"黄文婧"</f>
        <v>黄文婧</v>
      </c>
      <c r="D238" s="1" t="str">
        <f t="shared" si="11"/>
        <v>女</v>
      </c>
      <c r="E238" s="1" t="str">
        <f>"469029199309222523"</f>
        <v>469029199309222523</v>
      </c>
      <c r="F238" s="1" t="str">
        <f t="shared" si="9"/>
        <v>469029****2523</v>
      </c>
    </row>
    <row r="239" spans="1:6">
      <c r="A239" s="1">
        <v>237</v>
      </c>
      <c r="B239" s="1" t="s">
        <v>8</v>
      </c>
      <c r="C239" s="1" t="str">
        <f>"黄娜"</f>
        <v>黄娜</v>
      </c>
      <c r="D239" s="1" t="str">
        <f t="shared" si="11"/>
        <v>女</v>
      </c>
      <c r="E239" s="1" t="str">
        <f>"460035198512260044"</f>
        <v>460035198512260044</v>
      </c>
      <c r="F239" s="1" t="str">
        <f t="shared" si="9"/>
        <v>460035****0044</v>
      </c>
    </row>
    <row r="240" spans="1:6">
      <c r="A240" s="1">
        <v>238</v>
      </c>
      <c r="B240" s="1" t="s">
        <v>8</v>
      </c>
      <c r="C240" s="1" t="str">
        <f>"沈博文"</f>
        <v>沈博文</v>
      </c>
      <c r="D240" s="1" t="str">
        <f t="shared" si="11"/>
        <v>女</v>
      </c>
      <c r="E240" s="1" t="str">
        <f>"460035199409181123"</f>
        <v>460035199409181123</v>
      </c>
      <c r="F240" s="1" t="str">
        <f t="shared" si="9"/>
        <v>460035****1123</v>
      </c>
    </row>
    <row r="241" spans="1:6">
      <c r="A241" s="1">
        <v>239</v>
      </c>
      <c r="B241" s="1" t="s">
        <v>8</v>
      </c>
      <c r="C241" s="1" t="str">
        <f>"蒋妹英"</f>
        <v>蒋妹英</v>
      </c>
      <c r="D241" s="1" t="str">
        <f t="shared" si="11"/>
        <v>女</v>
      </c>
      <c r="E241" s="1" t="str">
        <f>"460035198311262721"</f>
        <v>460035198311262721</v>
      </c>
      <c r="F241" s="1" t="str">
        <f t="shared" si="9"/>
        <v>460035****2721</v>
      </c>
    </row>
    <row r="242" spans="1:6">
      <c r="A242" s="1">
        <v>240</v>
      </c>
      <c r="B242" s="1" t="s">
        <v>8</v>
      </c>
      <c r="C242" s="1" t="str">
        <f>"卓亚玉"</f>
        <v>卓亚玉</v>
      </c>
      <c r="D242" s="1" t="str">
        <f t="shared" si="11"/>
        <v>女</v>
      </c>
      <c r="E242" s="1" t="str">
        <f>"460001198610201722"</f>
        <v>460001198610201722</v>
      </c>
      <c r="F242" s="1" t="str">
        <f t="shared" si="9"/>
        <v>460001****1722</v>
      </c>
    </row>
    <row r="243" spans="1:6">
      <c r="A243" s="1">
        <v>241</v>
      </c>
      <c r="B243" s="1" t="s">
        <v>8</v>
      </c>
      <c r="C243" s="1" t="str">
        <f>"季秋娇"</f>
        <v>季秋娇</v>
      </c>
      <c r="D243" s="1" t="str">
        <f t="shared" si="11"/>
        <v>女</v>
      </c>
      <c r="E243" s="1" t="str">
        <f>"460035198909300921"</f>
        <v>460035198909300921</v>
      </c>
      <c r="F243" s="1" t="str">
        <f t="shared" si="9"/>
        <v>460035****0921</v>
      </c>
    </row>
    <row r="244" spans="1:6">
      <c r="A244" s="1">
        <v>242</v>
      </c>
      <c r="B244" s="1" t="s">
        <v>8</v>
      </c>
      <c r="C244" s="1" t="str">
        <f>"王丽华"</f>
        <v>王丽华</v>
      </c>
      <c r="D244" s="1" t="str">
        <f t="shared" si="11"/>
        <v>女</v>
      </c>
      <c r="E244" s="1" t="str">
        <f>"460006198506085268"</f>
        <v>460006198506085268</v>
      </c>
      <c r="F244" s="1" t="str">
        <f t="shared" si="9"/>
        <v>460006****5268</v>
      </c>
    </row>
    <row r="245" spans="1:6">
      <c r="A245" s="1">
        <v>243</v>
      </c>
      <c r="B245" s="1" t="s">
        <v>8</v>
      </c>
      <c r="C245" s="1" t="str">
        <f>"赵嘉琦"</f>
        <v>赵嘉琦</v>
      </c>
      <c r="D245" s="1" t="str">
        <f t="shared" si="11"/>
        <v>女</v>
      </c>
      <c r="E245" s="1" t="str">
        <f>"460035198408122928"</f>
        <v>460035198408122928</v>
      </c>
      <c r="F245" s="1" t="str">
        <f t="shared" si="9"/>
        <v>460035****2928</v>
      </c>
    </row>
    <row r="246" spans="1:6">
      <c r="A246" s="1">
        <v>244</v>
      </c>
      <c r="B246" s="1" t="s">
        <v>8</v>
      </c>
      <c r="C246" s="1" t="str">
        <f>"黄学竹"</f>
        <v>黄学竹</v>
      </c>
      <c r="D246" s="1" t="str">
        <f t="shared" si="11"/>
        <v>女</v>
      </c>
      <c r="E246" s="1" t="str">
        <f>"460035199603232123"</f>
        <v>460035199603232123</v>
      </c>
      <c r="F246" s="1" t="str">
        <f t="shared" si="9"/>
        <v>460035****2123</v>
      </c>
    </row>
    <row r="247" spans="1:6">
      <c r="A247" s="1">
        <v>245</v>
      </c>
      <c r="B247" s="1" t="s">
        <v>8</v>
      </c>
      <c r="C247" s="1" t="str">
        <f>"黄天莉"</f>
        <v>黄天莉</v>
      </c>
      <c r="D247" s="1" t="str">
        <f t="shared" si="11"/>
        <v>女</v>
      </c>
      <c r="E247" s="1" t="str">
        <f>"460035199703102342"</f>
        <v>460035199703102342</v>
      </c>
      <c r="F247" s="1" t="str">
        <f t="shared" si="9"/>
        <v>460035****2342</v>
      </c>
    </row>
    <row r="248" spans="1:6">
      <c r="A248" s="1">
        <v>246</v>
      </c>
      <c r="B248" s="1" t="s">
        <v>8</v>
      </c>
      <c r="C248" s="1" t="str">
        <f>"王金妹"</f>
        <v>王金妹</v>
      </c>
      <c r="D248" s="1" t="str">
        <f t="shared" si="11"/>
        <v>女</v>
      </c>
      <c r="E248" s="1" t="str">
        <f>"460200199201076325"</f>
        <v>460200199201076325</v>
      </c>
      <c r="F248" s="1" t="str">
        <f t="shared" si="9"/>
        <v>460200****6325</v>
      </c>
    </row>
    <row r="249" spans="1:6">
      <c r="A249" s="1">
        <v>247</v>
      </c>
      <c r="B249" s="1" t="s">
        <v>8</v>
      </c>
      <c r="C249" s="1" t="str">
        <f>"符雪丹"</f>
        <v>符雪丹</v>
      </c>
      <c r="D249" s="1" t="str">
        <f t="shared" si="11"/>
        <v>女</v>
      </c>
      <c r="E249" s="1" t="str">
        <f>"46003519900512072X"</f>
        <v>46003519900512072X</v>
      </c>
      <c r="F249" s="1" t="str">
        <f t="shared" si="9"/>
        <v>460035****072X</v>
      </c>
    </row>
    <row r="250" spans="1:6">
      <c r="A250" s="1">
        <v>248</v>
      </c>
      <c r="B250" s="1" t="s">
        <v>8</v>
      </c>
      <c r="C250" s="1" t="str">
        <f>"陈秋容"</f>
        <v>陈秋容</v>
      </c>
      <c r="D250" s="1" t="str">
        <f t="shared" si="11"/>
        <v>女</v>
      </c>
      <c r="E250" s="1" t="str">
        <f>"46003319950406482X"</f>
        <v>46003319950406482X</v>
      </c>
      <c r="F250" s="1" t="str">
        <f t="shared" si="9"/>
        <v>460033****482X</v>
      </c>
    </row>
    <row r="251" spans="1:6">
      <c r="A251" s="1">
        <v>249</v>
      </c>
      <c r="B251" s="1" t="s">
        <v>8</v>
      </c>
      <c r="C251" s="1" t="str">
        <f>"杨秋琼"</f>
        <v>杨秋琼</v>
      </c>
      <c r="D251" s="1" t="str">
        <f t="shared" si="11"/>
        <v>女</v>
      </c>
      <c r="E251" s="1" t="str">
        <f>"460035199409181924"</f>
        <v>460035199409181924</v>
      </c>
      <c r="F251" s="1" t="str">
        <f t="shared" si="9"/>
        <v>460035****1924</v>
      </c>
    </row>
    <row r="252" spans="1:6">
      <c r="A252" s="1">
        <v>250</v>
      </c>
      <c r="B252" s="1" t="s">
        <v>8</v>
      </c>
      <c r="C252" s="1" t="str">
        <f>"黄丽婷"</f>
        <v>黄丽婷</v>
      </c>
      <c r="D252" s="1" t="str">
        <f t="shared" si="11"/>
        <v>女</v>
      </c>
      <c r="E252" s="1" t="str">
        <f>"460035199208211920"</f>
        <v>460035199208211920</v>
      </c>
      <c r="F252" s="1" t="str">
        <f t="shared" si="9"/>
        <v>460035****1920</v>
      </c>
    </row>
    <row r="253" spans="1:6">
      <c r="A253" s="1">
        <v>251</v>
      </c>
      <c r="B253" s="1" t="s">
        <v>8</v>
      </c>
      <c r="C253" s="1" t="str">
        <f>"卓巧梦"</f>
        <v>卓巧梦</v>
      </c>
      <c r="D253" s="1" t="str">
        <f t="shared" si="11"/>
        <v>女</v>
      </c>
      <c r="E253" s="1" t="str">
        <f>"460035199008300427"</f>
        <v>460035199008300427</v>
      </c>
      <c r="F253" s="1" t="str">
        <f t="shared" si="9"/>
        <v>460035****0427</v>
      </c>
    </row>
    <row r="254" spans="1:6">
      <c r="A254" s="1">
        <v>252</v>
      </c>
      <c r="B254" s="1" t="s">
        <v>8</v>
      </c>
      <c r="C254" s="1" t="str">
        <f>"陈鲜莹"</f>
        <v>陈鲜莹</v>
      </c>
      <c r="D254" s="1" t="str">
        <f t="shared" si="11"/>
        <v>女</v>
      </c>
      <c r="E254" s="1" t="str">
        <f>"460035199009242126"</f>
        <v>460035199009242126</v>
      </c>
      <c r="F254" s="1" t="str">
        <f t="shared" si="9"/>
        <v>460035****2126</v>
      </c>
    </row>
    <row r="255" spans="1:6">
      <c r="A255" s="1">
        <v>253</v>
      </c>
      <c r="B255" s="1" t="s">
        <v>8</v>
      </c>
      <c r="C255" s="1" t="str">
        <f>"陈玉霞"</f>
        <v>陈玉霞</v>
      </c>
      <c r="D255" s="1" t="str">
        <f t="shared" si="11"/>
        <v>女</v>
      </c>
      <c r="E255" s="1" t="str">
        <f>"460034199007081844"</f>
        <v>460034199007081844</v>
      </c>
      <c r="F255" s="1" t="str">
        <f t="shared" si="9"/>
        <v>460034****1844</v>
      </c>
    </row>
    <row r="256" spans="1:6">
      <c r="A256" s="1">
        <v>254</v>
      </c>
      <c r="B256" s="1" t="s">
        <v>8</v>
      </c>
      <c r="C256" s="1" t="str">
        <f>"吉秋如"</f>
        <v>吉秋如</v>
      </c>
      <c r="D256" s="1" t="str">
        <f t="shared" si="11"/>
        <v>女</v>
      </c>
      <c r="E256" s="1" t="str">
        <f>"46003520001020232X"</f>
        <v>46003520001020232X</v>
      </c>
      <c r="F256" s="1" t="str">
        <f t="shared" si="9"/>
        <v>460035****232X</v>
      </c>
    </row>
    <row r="257" spans="1:6">
      <c r="A257" s="1">
        <v>255</v>
      </c>
      <c r="B257" s="1" t="s">
        <v>8</v>
      </c>
      <c r="C257" s="1" t="str">
        <f>"吴莹"</f>
        <v>吴莹</v>
      </c>
      <c r="D257" s="1" t="str">
        <f t="shared" si="11"/>
        <v>女</v>
      </c>
      <c r="E257" s="1" t="str">
        <f>"460035199503110022"</f>
        <v>460035199503110022</v>
      </c>
      <c r="F257" s="1" t="str">
        <f t="shared" si="9"/>
        <v>460035****0022</v>
      </c>
    </row>
    <row r="258" spans="1:6">
      <c r="A258" s="1">
        <v>256</v>
      </c>
      <c r="B258" s="1" t="s">
        <v>8</v>
      </c>
      <c r="C258" s="1" t="str">
        <f>"林思雨"</f>
        <v>林思雨</v>
      </c>
      <c r="D258" s="1" t="str">
        <f t="shared" si="11"/>
        <v>女</v>
      </c>
      <c r="E258" s="1" t="str">
        <f>"460035200206031526"</f>
        <v>460035200206031526</v>
      </c>
      <c r="F258" s="1" t="str">
        <f t="shared" si="9"/>
        <v>460035****1526</v>
      </c>
    </row>
    <row r="259" spans="1:6">
      <c r="A259" s="1">
        <v>257</v>
      </c>
      <c r="B259" s="1" t="s">
        <v>8</v>
      </c>
      <c r="C259" s="1" t="str">
        <f>"林侨雪"</f>
        <v>林侨雪</v>
      </c>
      <c r="D259" s="1" t="str">
        <f t="shared" si="11"/>
        <v>女</v>
      </c>
      <c r="E259" s="1" t="str">
        <f>"460034199006201242"</f>
        <v>460034199006201242</v>
      </c>
      <c r="F259" s="1" t="str">
        <f t="shared" si="9"/>
        <v>460034****1242</v>
      </c>
    </row>
    <row r="260" spans="1:6">
      <c r="A260" s="1">
        <v>258</v>
      </c>
      <c r="B260" s="1" t="s">
        <v>8</v>
      </c>
      <c r="C260" s="1" t="str">
        <f>"黄进娟"</f>
        <v>黄进娟</v>
      </c>
      <c r="D260" s="1" t="str">
        <f t="shared" si="11"/>
        <v>女</v>
      </c>
      <c r="E260" s="1" t="str">
        <f>"44172319931031132X"</f>
        <v>44172319931031132X</v>
      </c>
      <c r="F260" s="1" t="str">
        <f t="shared" ref="F260:F323" si="12">REPLACE(E260,7,8,"****")</f>
        <v>441723****132X</v>
      </c>
    </row>
    <row r="261" spans="1:6">
      <c r="A261" s="1">
        <v>259</v>
      </c>
      <c r="B261" s="1" t="s">
        <v>9</v>
      </c>
      <c r="C261" s="1" t="str">
        <f>"杨玉连"</f>
        <v>杨玉连</v>
      </c>
      <c r="D261" s="1" t="str">
        <f t="shared" si="11"/>
        <v>女</v>
      </c>
      <c r="E261" s="1" t="str">
        <f>"460003199502137628"</f>
        <v>460003199502137628</v>
      </c>
      <c r="F261" s="1" t="str">
        <f t="shared" si="12"/>
        <v>460003****7628</v>
      </c>
    </row>
    <row r="262" spans="1:6">
      <c r="A262" s="1">
        <v>260</v>
      </c>
      <c r="B262" s="1" t="s">
        <v>9</v>
      </c>
      <c r="C262" s="1" t="str">
        <f>"郭教丛"</f>
        <v>郭教丛</v>
      </c>
      <c r="D262" s="1" t="str">
        <f t="shared" si="11"/>
        <v>女</v>
      </c>
      <c r="E262" s="1" t="str">
        <f>"460007199910087223"</f>
        <v>460007199910087223</v>
      </c>
      <c r="F262" s="1" t="str">
        <f t="shared" si="12"/>
        <v>460007****7223</v>
      </c>
    </row>
    <row r="263" spans="1:6">
      <c r="A263" s="1">
        <v>261</v>
      </c>
      <c r="B263" s="1" t="s">
        <v>9</v>
      </c>
      <c r="C263" s="1" t="str">
        <f>"郑欣惠"</f>
        <v>郑欣惠</v>
      </c>
      <c r="D263" s="1" t="str">
        <f t="shared" si="11"/>
        <v>女</v>
      </c>
      <c r="E263" s="1" t="str">
        <f>"460035199002121145"</f>
        <v>460035199002121145</v>
      </c>
      <c r="F263" s="1" t="str">
        <f t="shared" si="12"/>
        <v>460035****1145</v>
      </c>
    </row>
    <row r="264" spans="1:6">
      <c r="A264" s="1">
        <v>262</v>
      </c>
      <c r="B264" s="1" t="s">
        <v>9</v>
      </c>
      <c r="C264" s="1" t="str">
        <f>"曹敏华"</f>
        <v>曹敏华</v>
      </c>
      <c r="D264" s="1" t="str">
        <f t="shared" si="11"/>
        <v>女</v>
      </c>
      <c r="E264" s="1" t="str">
        <f>"460028199703103245"</f>
        <v>460028199703103245</v>
      </c>
      <c r="F264" s="1" t="str">
        <f t="shared" si="12"/>
        <v>460028****3245</v>
      </c>
    </row>
    <row r="265" spans="1:6">
      <c r="A265" s="1">
        <v>263</v>
      </c>
      <c r="B265" s="1" t="s">
        <v>9</v>
      </c>
      <c r="C265" s="1" t="str">
        <f>"容少艳"</f>
        <v>容少艳</v>
      </c>
      <c r="D265" s="1" t="str">
        <f t="shared" si="11"/>
        <v>女</v>
      </c>
      <c r="E265" s="1" t="str">
        <f>"460033199001175405"</f>
        <v>460033199001175405</v>
      </c>
      <c r="F265" s="1" t="str">
        <f t="shared" si="12"/>
        <v>460033****5405</v>
      </c>
    </row>
    <row r="266" spans="1:6">
      <c r="A266" s="1">
        <v>264</v>
      </c>
      <c r="B266" s="1" t="s">
        <v>9</v>
      </c>
      <c r="C266" s="1" t="str">
        <f>"王欧"</f>
        <v>王欧</v>
      </c>
      <c r="D266" s="1" t="str">
        <f t="shared" si="11"/>
        <v>女</v>
      </c>
      <c r="E266" s="1" t="str">
        <f>"460034198912233647"</f>
        <v>460034198912233647</v>
      </c>
      <c r="F266" s="1" t="str">
        <f t="shared" si="12"/>
        <v>460034****3647</v>
      </c>
    </row>
    <row r="267" spans="1:6">
      <c r="A267" s="1">
        <v>265</v>
      </c>
      <c r="B267" s="1" t="s">
        <v>9</v>
      </c>
      <c r="C267" s="1" t="str">
        <f>"林小柔"</f>
        <v>林小柔</v>
      </c>
      <c r="D267" s="1" t="str">
        <f t="shared" si="11"/>
        <v>女</v>
      </c>
      <c r="E267" s="1" t="str">
        <f>"460035200204282129"</f>
        <v>460035200204282129</v>
      </c>
      <c r="F267" s="1" t="str">
        <f t="shared" si="12"/>
        <v>460035****2129</v>
      </c>
    </row>
    <row r="268" spans="1:6">
      <c r="A268" s="1">
        <v>266</v>
      </c>
      <c r="B268" s="1" t="s">
        <v>9</v>
      </c>
      <c r="C268" s="1" t="str">
        <f>"黄容"</f>
        <v>黄容</v>
      </c>
      <c r="D268" s="1" t="str">
        <f t="shared" si="11"/>
        <v>女</v>
      </c>
      <c r="E268" s="1" t="str">
        <f>"460035199112302529"</f>
        <v>460035199112302529</v>
      </c>
      <c r="F268" s="1" t="str">
        <f t="shared" si="12"/>
        <v>460035****2529</v>
      </c>
    </row>
    <row r="269" spans="1:6">
      <c r="A269" s="1">
        <v>267</v>
      </c>
      <c r="B269" s="1" t="s">
        <v>9</v>
      </c>
      <c r="C269" s="1" t="str">
        <f>"颜小文"</f>
        <v>颜小文</v>
      </c>
      <c r="D269" s="1" t="str">
        <f t="shared" si="11"/>
        <v>女</v>
      </c>
      <c r="E269" s="1" t="str">
        <f>"460200199708071400"</f>
        <v>460200199708071400</v>
      </c>
      <c r="F269" s="1" t="str">
        <f t="shared" si="12"/>
        <v>460200****1400</v>
      </c>
    </row>
    <row r="270" spans="1:6">
      <c r="A270" s="1">
        <v>268</v>
      </c>
      <c r="B270" s="1" t="s">
        <v>9</v>
      </c>
      <c r="C270" s="1" t="str">
        <f>"吴坛娣"</f>
        <v>吴坛娣</v>
      </c>
      <c r="D270" s="1" t="str">
        <f t="shared" si="11"/>
        <v>女</v>
      </c>
      <c r="E270" s="1" t="str">
        <f>"460034200204230429"</f>
        <v>460034200204230429</v>
      </c>
      <c r="F270" s="1" t="str">
        <f t="shared" si="12"/>
        <v>460034****0429</v>
      </c>
    </row>
    <row r="271" spans="1:6">
      <c r="A271" s="1">
        <v>269</v>
      </c>
      <c r="B271" s="1" t="s">
        <v>9</v>
      </c>
      <c r="C271" s="1" t="str">
        <f>"罗如绮"</f>
        <v>罗如绮</v>
      </c>
      <c r="D271" s="1" t="str">
        <f t="shared" si="11"/>
        <v>女</v>
      </c>
      <c r="E271" s="1" t="str">
        <f>"460027199509170421"</f>
        <v>460027199509170421</v>
      </c>
      <c r="F271" s="1" t="str">
        <f t="shared" si="12"/>
        <v>460027****0421</v>
      </c>
    </row>
    <row r="272" spans="1:6">
      <c r="A272" s="1">
        <v>270</v>
      </c>
      <c r="B272" s="1" t="s">
        <v>9</v>
      </c>
      <c r="C272" s="1" t="str">
        <f>"符祎捷"</f>
        <v>符祎捷</v>
      </c>
      <c r="D272" s="1" t="str">
        <f>"男"</f>
        <v>男</v>
      </c>
      <c r="E272" s="1" t="str">
        <f>"469029200110281118"</f>
        <v>469029200110281118</v>
      </c>
      <c r="F272" s="1" t="str">
        <f t="shared" si="12"/>
        <v>469029****1118</v>
      </c>
    </row>
    <row r="273" spans="1:6">
      <c r="A273" s="1">
        <v>271</v>
      </c>
      <c r="B273" s="1" t="s">
        <v>9</v>
      </c>
      <c r="C273" s="1" t="str">
        <f>"邓佳美"</f>
        <v>邓佳美</v>
      </c>
      <c r="D273" s="1" t="str">
        <f t="shared" ref="D273:D293" si="13">"女"</f>
        <v>女</v>
      </c>
      <c r="E273" s="1" t="str">
        <f>"460035199411251522"</f>
        <v>460035199411251522</v>
      </c>
      <c r="F273" s="1" t="str">
        <f t="shared" si="12"/>
        <v>460035****1522</v>
      </c>
    </row>
    <row r="274" spans="1:6">
      <c r="A274" s="1">
        <v>272</v>
      </c>
      <c r="B274" s="1" t="s">
        <v>9</v>
      </c>
      <c r="C274" s="1" t="str">
        <f>"黄凡"</f>
        <v>黄凡</v>
      </c>
      <c r="D274" s="1" t="str">
        <f t="shared" si="13"/>
        <v>女</v>
      </c>
      <c r="E274" s="1" t="str">
        <f>"430921199804210540"</f>
        <v>430921199804210540</v>
      </c>
      <c r="F274" s="1" t="str">
        <f t="shared" si="12"/>
        <v>430921****0540</v>
      </c>
    </row>
    <row r="275" spans="1:6">
      <c r="A275" s="1">
        <v>273</v>
      </c>
      <c r="B275" s="1" t="s">
        <v>9</v>
      </c>
      <c r="C275" s="1" t="str">
        <f>"郑新云"</f>
        <v>郑新云</v>
      </c>
      <c r="D275" s="1" t="str">
        <f t="shared" si="13"/>
        <v>女</v>
      </c>
      <c r="E275" s="1" t="str">
        <f>"411523200209211761"</f>
        <v>411523200209211761</v>
      </c>
      <c r="F275" s="1" t="str">
        <f t="shared" si="12"/>
        <v>411523****1761</v>
      </c>
    </row>
    <row r="276" spans="1:6">
      <c r="A276" s="1">
        <v>274</v>
      </c>
      <c r="B276" s="1" t="s">
        <v>9</v>
      </c>
      <c r="C276" s="1" t="str">
        <f>"施良婷"</f>
        <v>施良婷</v>
      </c>
      <c r="D276" s="1" t="str">
        <f t="shared" si="13"/>
        <v>女</v>
      </c>
      <c r="E276" s="1" t="str">
        <f>"460035199605250923"</f>
        <v>460035199605250923</v>
      </c>
      <c r="F276" s="1" t="str">
        <f t="shared" si="12"/>
        <v>460035****0923</v>
      </c>
    </row>
    <row r="277" spans="1:6">
      <c r="A277" s="1">
        <v>275</v>
      </c>
      <c r="B277" s="1" t="s">
        <v>9</v>
      </c>
      <c r="C277" s="1" t="str">
        <f>"许梅芳"</f>
        <v>许梅芳</v>
      </c>
      <c r="D277" s="1" t="str">
        <f t="shared" si="13"/>
        <v>女</v>
      </c>
      <c r="E277" s="1" t="str">
        <f>"460007200008165827"</f>
        <v>460007200008165827</v>
      </c>
      <c r="F277" s="1" t="str">
        <f t="shared" si="12"/>
        <v>460007****5827</v>
      </c>
    </row>
    <row r="278" spans="1:6">
      <c r="A278" s="1">
        <v>276</v>
      </c>
      <c r="B278" s="1" t="s">
        <v>9</v>
      </c>
      <c r="C278" s="1" t="str">
        <f>"黄娟思"</f>
        <v>黄娟思</v>
      </c>
      <c r="D278" s="1" t="str">
        <f t="shared" si="13"/>
        <v>女</v>
      </c>
      <c r="E278" s="1" t="str">
        <f>"460035199010122324"</f>
        <v>460035199010122324</v>
      </c>
      <c r="F278" s="1" t="str">
        <f t="shared" si="12"/>
        <v>460035****2324</v>
      </c>
    </row>
    <row r="279" spans="1:6">
      <c r="A279" s="1">
        <v>277</v>
      </c>
      <c r="B279" s="1" t="s">
        <v>9</v>
      </c>
      <c r="C279" s="1" t="str">
        <f>"张裕华"</f>
        <v>张裕华</v>
      </c>
      <c r="D279" s="1" t="str">
        <f t="shared" si="13"/>
        <v>女</v>
      </c>
      <c r="E279" s="1" t="str">
        <f>"46003519940907132X"</f>
        <v>46003519940907132X</v>
      </c>
      <c r="F279" s="1" t="str">
        <f t="shared" si="12"/>
        <v>460035****132X</v>
      </c>
    </row>
    <row r="280" spans="1:6">
      <c r="A280" s="1">
        <v>278</v>
      </c>
      <c r="B280" s="1" t="s">
        <v>9</v>
      </c>
      <c r="C280" s="1" t="str">
        <f>"陈兰萍"</f>
        <v>陈兰萍</v>
      </c>
      <c r="D280" s="1" t="str">
        <f t="shared" si="13"/>
        <v>女</v>
      </c>
      <c r="E280" s="1" t="str">
        <f>"460035199505093422"</f>
        <v>460035199505093422</v>
      </c>
      <c r="F280" s="1" t="str">
        <f t="shared" si="12"/>
        <v>460035****3422</v>
      </c>
    </row>
    <row r="281" spans="1:6">
      <c r="A281" s="1">
        <v>279</v>
      </c>
      <c r="B281" s="1" t="s">
        <v>9</v>
      </c>
      <c r="C281" s="1" t="str">
        <f>"赖辉艳"</f>
        <v>赖辉艳</v>
      </c>
      <c r="D281" s="1" t="str">
        <f t="shared" si="13"/>
        <v>女</v>
      </c>
      <c r="E281" s="1" t="str">
        <f>"460035200003182527"</f>
        <v>460035200003182527</v>
      </c>
      <c r="F281" s="1" t="str">
        <f t="shared" si="12"/>
        <v>460035****2527</v>
      </c>
    </row>
    <row r="282" spans="1:6">
      <c r="A282" s="1">
        <v>280</v>
      </c>
      <c r="B282" s="1" t="s">
        <v>9</v>
      </c>
      <c r="C282" s="1" t="str">
        <f>"卓士森"</f>
        <v>卓士森</v>
      </c>
      <c r="D282" s="1" t="str">
        <f t="shared" si="13"/>
        <v>女</v>
      </c>
      <c r="E282" s="1" t="str">
        <f>"46003419960217552X"</f>
        <v>46003419960217552X</v>
      </c>
      <c r="F282" s="1" t="str">
        <f t="shared" si="12"/>
        <v>460034****552X</v>
      </c>
    </row>
    <row r="283" spans="1:6">
      <c r="A283" s="1">
        <v>281</v>
      </c>
      <c r="B283" s="1" t="s">
        <v>9</v>
      </c>
      <c r="C283" s="1" t="str">
        <f>"覃一羚"</f>
        <v>覃一羚</v>
      </c>
      <c r="D283" s="1" t="str">
        <f t="shared" si="13"/>
        <v>女</v>
      </c>
      <c r="E283" s="1" t="str">
        <f>"469029200211272528"</f>
        <v>469029200211272528</v>
      </c>
      <c r="F283" s="1" t="str">
        <f t="shared" si="12"/>
        <v>469029****2528</v>
      </c>
    </row>
    <row r="284" spans="1:6">
      <c r="A284" s="1">
        <v>282</v>
      </c>
      <c r="B284" s="1" t="s">
        <v>9</v>
      </c>
      <c r="C284" s="1" t="str">
        <f>"黄春锦"</f>
        <v>黄春锦</v>
      </c>
      <c r="D284" s="1" t="str">
        <f t="shared" si="13"/>
        <v>女</v>
      </c>
      <c r="E284" s="1" t="str">
        <f>"460035200208111124"</f>
        <v>460035200208111124</v>
      </c>
      <c r="F284" s="1" t="str">
        <f t="shared" si="12"/>
        <v>460035****1124</v>
      </c>
    </row>
    <row r="285" spans="1:6">
      <c r="A285" s="1">
        <v>283</v>
      </c>
      <c r="B285" s="1" t="s">
        <v>9</v>
      </c>
      <c r="C285" s="1" t="str">
        <f>"陈小倩"</f>
        <v>陈小倩</v>
      </c>
      <c r="D285" s="1" t="str">
        <f t="shared" si="13"/>
        <v>女</v>
      </c>
      <c r="E285" s="1" t="str">
        <f>"460104200005161229"</f>
        <v>460104200005161229</v>
      </c>
      <c r="F285" s="1" t="str">
        <f t="shared" si="12"/>
        <v>460104****1229</v>
      </c>
    </row>
    <row r="286" spans="1:6">
      <c r="A286" s="1">
        <v>284</v>
      </c>
      <c r="B286" s="1" t="s">
        <v>9</v>
      </c>
      <c r="C286" s="1" t="str">
        <f>"张琼英"</f>
        <v>张琼英</v>
      </c>
      <c r="D286" s="1" t="str">
        <f t="shared" si="13"/>
        <v>女</v>
      </c>
      <c r="E286" s="1" t="str">
        <f>"460028199805023625"</f>
        <v>460028199805023625</v>
      </c>
      <c r="F286" s="1" t="str">
        <f t="shared" si="12"/>
        <v>460028****3625</v>
      </c>
    </row>
    <row r="287" spans="1:6">
      <c r="A287" s="1">
        <v>285</v>
      </c>
      <c r="B287" s="1" t="s">
        <v>10</v>
      </c>
      <c r="C287" s="1" t="str">
        <f>"喻畅"</f>
        <v>喻畅</v>
      </c>
      <c r="D287" s="1" t="str">
        <f t="shared" si="13"/>
        <v>女</v>
      </c>
      <c r="E287" s="1" t="str">
        <f>"460035199303090928"</f>
        <v>460035199303090928</v>
      </c>
      <c r="F287" s="1" t="str">
        <f t="shared" si="12"/>
        <v>460035****0928</v>
      </c>
    </row>
    <row r="288" spans="1:6">
      <c r="A288" s="1">
        <v>286</v>
      </c>
      <c r="B288" s="1" t="s">
        <v>10</v>
      </c>
      <c r="C288" s="1" t="str">
        <f>"李梦"</f>
        <v>李梦</v>
      </c>
      <c r="D288" s="1" t="str">
        <f t="shared" si="13"/>
        <v>女</v>
      </c>
      <c r="E288" s="1" t="str">
        <f>"450922200101132545"</f>
        <v>450922200101132545</v>
      </c>
      <c r="F288" s="1" t="str">
        <f t="shared" si="12"/>
        <v>450922****2545</v>
      </c>
    </row>
    <row r="289" spans="1:6">
      <c r="A289" s="1">
        <v>287</v>
      </c>
      <c r="B289" s="1" t="s">
        <v>10</v>
      </c>
      <c r="C289" s="1" t="str">
        <f>"邱诗瑶"</f>
        <v>邱诗瑶</v>
      </c>
      <c r="D289" s="1" t="str">
        <f t="shared" si="13"/>
        <v>女</v>
      </c>
      <c r="E289" s="1" t="str">
        <f>"460035199308170927"</f>
        <v>460035199308170927</v>
      </c>
      <c r="F289" s="1" t="str">
        <f t="shared" si="12"/>
        <v>460035****0927</v>
      </c>
    </row>
    <row r="290" spans="1:6">
      <c r="A290" s="1">
        <v>288</v>
      </c>
      <c r="B290" s="1" t="s">
        <v>10</v>
      </c>
      <c r="C290" s="1" t="str">
        <f>"庄最后"</f>
        <v>庄最后</v>
      </c>
      <c r="D290" s="1" t="str">
        <f t="shared" si="13"/>
        <v>女</v>
      </c>
      <c r="E290" s="1" t="str">
        <f>"460034199803251541"</f>
        <v>460034199803251541</v>
      </c>
      <c r="F290" s="1" t="str">
        <f t="shared" si="12"/>
        <v>460034****1541</v>
      </c>
    </row>
    <row r="291" spans="1:6">
      <c r="A291" s="1">
        <v>289</v>
      </c>
      <c r="B291" s="1" t="s">
        <v>10</v>
      </c>
      <c r="C291" s="1" t="str">
        <f>"符春燕"</f>
        <v>符春燕</v>
      </c>
      <c r="D291" s="1" t="str">
        <f t="shared" si="13"/>
        <v>女</v>
      </c>
      <c r="E291" s="1" t="str">
        <f>"460034199211302122"</f>
        <v>460034199211302122</v>
      </c>
      <c r="F291" s="1" t="str">
        <f t="shared" si="12"/>
        <v>460034****2122</v>
      </c>
    </row>
    <row r="292" spans="1:6">
      <c r="A292" s="1">
        <v>290</v>
      </c>
      <c r="B292" s="1" t="s">
        <v>10</v>
      </c>
      <c r="C292" s="1" t="str">
        <f>"冯妹"</f>
        <v>冯妹</v>
      </c>
      <c r="D292" s="1" t="str">
        <f t="shared" si="13"/>
        <v>女</v>
      </c>
      <c r="E292" s="1" t="str">
        <f>"460035199101110927"</f>
        <v>460035199101110927</v>
      </c>
      <c r="F292" s="1" t="str">
        <f t="shared" si="12"/>
        <v>460035****0927</v>
      </c>
    </row>
    <row r="293" spans="1:6">
      <c r="A293" s="1">
        <v>291</v>
      </c>
      <c r="B293" s="1" t="s">
        <v>10</v>
      </c>
      <c r="C293" s="1" t="str">
        <f>"陈丽云"</f>
        <v>陈丽云</v>
      </c>
      <c r="D293" s="1" t="str">
        <f t="shared" si="13"/>
        <v>女</v>
      </c>
      <c r="E293" s="1" t="str">
        <f>"460035199207011126"</f>
        <v>460035199207011126</v>
      </c>
      <c r="F293" s="1" t="str">
        <f t="shared" si="12"/>
        <v>460035****1126</v>
      </c>
    </row>
    <row r="294" spans="1:6">
      <c r="A294" s="1">
        <v>292</v>
      </c>
      <c r="B294" s="1" t="s">
        <v>10</v>
      </c>
      <c r="C294" s="1" t="str">
        <f>"张祯烽"</f>
        <v>张祯烽</v>
      </c>
      <c r="D294" s="1" t="str">
        <f>"男"</f>
        <v>男</v>
      </c>
      <c r="E294" s="1" t="str">
        <f>"460035199201151136"</f>
        <v>460035199201151136</v>
      </c>
      <c r="F294" s="1" t="str">
        <f t="shared" si="12"/>
        <v>460035****1136</v>
      </c>
    </row>
    <row r="295" spans="1:6">
      <c r="A295" s="1">
        <v>293</v>
      </c>
      <c r="B295" s="1" t="s">
        <v>10</v>
      </c>
      <c r="C295" s="1" t="str">
        <f>"宁秋"</f>
        <v>宁秋</v>
      </c>
      <c r="D295" s="1" t="str">
        <f>"女"</f>
        <v>女</v>
      </c>
      <c r="E295" s="1" t="str">
        <f>"469029199908202524"</f>
        <v>469029199908202524</v>
      </c>
      <c r="F295" s="1" t="str">
        <f t="shared" si="12"/>
        <v>469029****2524</v>
      </c>
    </row>
    <row r="296" spans="1:6">
      <c r="A296" s="1">
        <v>294</v>
      </c>
      <c r="B296" s="1" t="s">
        <v>10</v>
      </c>
      <c r="C296" s="1" t="str">
        <f>"陈晓琳"</f>
        <v>陈晓琳</v>
      </c>
      <c r="D296" s="1" t="str">
        <f>"女"</f>
        <v>女</v>
      </c>
      <c r="E296" s="1" t="str">
        <f>"460033198608243246"</f>
        <v>460033198608243246</v>
      </c>
      <c r="F296" s="1" t="str">
        <f t="shared" si="12"/>
        <v>460033****3246</v>
      </c>
    </row>
    <row r="297" spans="1:6">
      <c r="A297" s="1">
        <v>295</v>
      </c>
      <c r="B297" s="1" t="s">
        <v>10</v>
      </c>
      <c r="C297" s="1" t="str">
        <f>"吴思琪"</f>
        <v>吴思琪</v>
      </c>
      <c r="D297" s="1" t="str">
        <f>"女"</f>
        <v>女</v>
      </c>
      <c r="E297" s="1" t="str">
        <f>"460035199709240041"</f>
        <v>460035199709240041</v>
      </c>
      <c r="F297" s="1" t="str">
        <f t="shared" si="12"/>
        <v>460035****0041</v>
      </c>
    </row>
    <row r="298" spans="1:6">
      <c r="A298" s="1">
        <v>296</v>
      </c>
      <c r="B298" s="1" t="s">
        <v>10</v>
      </c>
      <c r="C298" s="1" t="str">
        <f>"林爱桥"</f>
        <v>林爱桥</v>
      </c>
      <c r="D298" s="1" t="str">
        <f>"女"</f>
        <v>女</v>
      </c>
      <c r="E298" s="1" t="str">
        <f>"460035199111040424"</f>
        <v>460035199111040424</v>
      </c>
      <c r="F298" s="1" t="str">
        <f t="shared" si="12"/>
        <v>460035****0424</v>
      </c>
    </row>
    <row r="299" spans="1:6">
      <c r="A299" s="1">
        <v>297</v>
      </c>
      <c r="B299" s="1" t="s">
        <v>10</v>
      </c>
      <c r="C299" s="1" t="str">
        <f>"吴清衡"</f>
        <v>吴清衡</v>
      </c>
      <c r="D299" s="1" t="str">
        <f>"男"</f>
        <v>男</v>
      </c>
      <c r="E299" s="1" t="str">
        <f>"46002619921207001X"</f>
        <v>46002619921207001X</v>
      </c>
      <c r="F299" s="1" t="str">
        <f t="shared" si="12"/>
        <v>460026****001X</v>
      </c>
    </row>
    <row r="300" spans="1:6">
      <c r="A300" s="1">
        <v>298</v>
      </c>
      <c r="B300" s="1" t="s">
        <v>10</v>
      </c>
      <c r="C300" s="1" t="str">
        <f>"严永莉"</f>
        <v>严永莉</v>
      </c>
      <c r="D300" s="1" t="str">
        <f>"女"</f>
        <v>女</v>
      </c>
      <c r="E300" s="1" t="str">
        <f>"440923200104167027"</f>
        <v>440923200104167027</v>
      </c>
      <c r="F300" s="1" t="str">
        <f t="shared" si="12"/>
        <v>440923****7027</v>
      </c>
    </row>
    <row r="301" spans="1:6">
      <c r="A301" s="1">
        <v>299</v>
      </c>
      <c r="B301" s="1" t="s">
        <v>10</v>
      </c>
      <c r="C301" s="1" t="str">
        <f>"王娟"</f>
        <v>王娟</v>
      </c>
      <c r="D301" s="1" t="str">
        <f>"女"</f>
        <v>女</v>
      </c>
      <c r="E301" s="1" t="str">
        <f>"510923199605105628"</f>
        <v>510923199605105628</v>
      </c>
      <c r="F301" s="1" t="str">
        <f t="shared" si="12"/>
        <v>510923****5628</v>
      </c>
    </row>
    <row r="302" spans="1:6">
      <c r="A302" s="1">
        <v>300</v>
      </c>
      <c r="B302" s="1" t="s">
        <v>10</v>
      </c>
      <c r="C302" s="1" t="str">
        <f>"潘秋丹"</f>
        <v>潘秋丹</v>
      </c>
      <c r="D302" s="1" t="str">
        <f>"女"</f>
        <v>女</v>
      </c>
      <c r="E302" s="1" t="str">
        <f>"460005200009305120"</f>
        <v>460005200009305120</v>
      </c>
      <c r="F302" s="1" t="str">
        <f t="shared" si="12"/>
        <v>460005****5120</v>
      </c>
    </row>
    <row r="303" spans="1:6">
      <c r="A303" s="1">
        <v>301</v>
      </c>
      <c r="B303" s="1" t="s">
        <v>10</v>
      </c>
      <c r="C303" s="1" t="str">
        <f>"陈兰欣"</f>
        <v>陈兰欣</v>
      </c>
      <c r="D303" s="1" t="str">
        <f>"女"</f>
        <v>女</v>
      </c>
      <c r="E303" s="1" t="str">
        <f>"350502200104161527"</f>
        <v>350502200104161527</v>
      </c>
      <c r="F303" s="1" t="str">
        <f t="shared" si="12"/>
        <v>350502****1527</v>
      </c>
    </row>
    <row r="304" spans="1:6">
      <c r="A304" s="1">
        <v>302</v>
      </c>
      <c r="B304" s="1" t="s">
        <v>10</v>
      </c>
      <c r="C304" s="1" t="str">
        <f>"刘然"</f>
        <v>刘然</v>
      </c>
      <c r="D304" s="1" t="str">
        <f>"男"</f>
        <v>男</v>
      </c>
      <c r="E304" s="1" t="str">
        <f>"431124200010218139"</f>
        <v>431124200010218139</v>
      </c>
      <c r="F304" s="1" t="str">
        <f t="shared" si="12"/>
        <v>431124****8139</v>
      </c>
    </row>
    <row r="305" spans="1:6">
      <c r="A305" s="1">
        <v>303</v>
      </c>
      <c r="B305" s="1" t="s">
        <v>10</v>
      </c>
      <c r="C305" s="1" t="str">
        <f>"梅梅"</f>
        <v>梅梅</v>
      </c>
      <c r="D305" s="1" t="str">
        <f t="shared" ref="D305:D313" si="14">"女"</f>
        <v>女</v>
      </c>
      <c r="E305" s="1" t="str">
        <f>"460035199408160224"</f>
        <v>460035199408160224</v>
      </c>
      <c r="F305" s="1" t="str">
        <f t="shared" si="12"/>
        <v>460035****0224</v>
      </c>
    </row>
    <row r="306" spans="1:6">
      <c r="A306" s="1">
        <v>304</v>
      </c>
      <c r="B306" s="1" t="s">
        <v>10</v>
      </c>
      <c r="C306" s="1" t="str">
        <f>"梁淑琪"</f>
        <v>梁淑琪</v>
      </c>
      <c r="D306" s="1" t="str">
        <f t="shared" si="14"/>
        <v>女</v>
      </c>
      <c r="E306" s="1" t="str">
        <f>"460035200110200022"</f>
        <v>460035200110200022</v>
      </c>
      <c r="F306" s="1" t="str">
        <f t="shared" si="12"/>
        <v>460035****0022</v>
      </c>
    </row>
    <row r="307" spans="1:6">
      <c r="A307" s="1">
        <v>305</v>
      </c>
      <c r="B307" s="1" t="s">
        <v>10</v>
      </c>
      <c r="C307" s="1" t="str">
        <f>"吴淑芳"</f>
        <v>吴淑芳</v>
      </c>
      <c r="D307" s="1" t="str">
        <f t="shared" si="14"/>
        <v>女</v>
      </c>
      <c r="E307" s="1" t="str">
        <f>"46000420000323082X"</f>
        <v>46000420000323082X</v>
      </c>
      <c r="F307" s="1" t="str">
        <f t="shared" si="12"/>
        <v>460004****082X</v>
      </c>
    </row>
    <row r="308" spans="1:6">
      <c r="A308" s="1">
        <v>306</v>
      </c>
      <c r="B308" s="1" t="s">
        <v>10</v>
      </c>
      <c r="C308" s="1" t="str">
        <f>"孙佳欣"</f>
        <v>孙佳欣</v>
      </c>
      <c r="D308" s="1" t="str">
        <f t="shared" si="14"/>
        <v>女</v>
      </c>
      <c r="E308" s="1" t="str">
        <f>"469026199903270828"</f>
        <v>469026199903270828</v>
      </c>
      <c r="F308" s="1" t="str">
        <f t="shared" si="12"/>
        <v>469026****0828</v>
      </c>
    </row>
    <row r="309" spans="1:6">
      <c r="A309" s="1">
        <v>307</v>
      </c>
      <c r="B309" s="1" t="s">
        <v>10</v>
      </c>
      <c r="C309" s="1" t="str">
        <f>"羊秀月"</f>
        <v>羊秀月</v>
      </c>
      <c r="D309" s="1" t="str">
        <f t="shared" si="14"/>
        <v>女</v>
      </c>
      <c r="E309" s="1" t="str">
        <f>"460003199307102243"</f>
        <v>460003199307102243</v>
      </c>
      <c r="F309" s="1" t="str">
        <f t="shared" si="12"/>
        <v>460003****2243</v>
      </c>
    </row>
    <row r="310" spans="1:6">
      <c r="A310" s="1">
        <v>308</v>
      </c>
      <c r="B310" s="1" t="s">
        <v>10</v>
      </c>
      <c r="C310" s="1" t="str">
        <f>"刘二花"</f>
        <v>刘二花</v>
      </c>
      <c r="D310" s="1" t="str">
        <f t="shared" si="14"/>
        <v>女</v>
      </c>
      <c r="E310" s="1" t="str">
        <f>"460003199604223041"</f>
        <v>460003199604223041</v>
      </c>
      <c r="F310" s="1" t="str">
        <f t="shared" si="12"/>
        <v>460003****3041</v>
      </c>
    </row>
    <row r="311" spans="1:6">
      <c r="A311" s="1">
        <v>309</v>
      </c>
      <c r="B311" s="1" t="s">
        <v>10</v>
      </c>
      <c r="C311" s="1" t="str">
        <f>"陈玉婷"</f>
        <v>陈玉婷</v>
      </c>
      <c r="D311" s="1" t="str">
        <f t="shared" si="14"/>
        <v>女</v>
      </c>
      <c r="E311" s="1" t="str">
        <f>"460001198410230043"</f>
        <v>460001198410230043</v>
      </c>
      <c r="F311" s="1" t="str">
        <f t="shared" si="12"/>
        <v>460001****0043</v>
      </c>
    </row>
    <row r="312" spans="1:6">
      <c r="A312" s="1">
        <v>310</v>
      </c>
      <c r="B312" s="1" t="s">
        <v>10</v>
      </c>
      <c r="C312" s="1" t="str">
        <f>"黄冬兰"</f>
        <v>黄冬兰</v>
      </c>
      <c r="D312" s="1" t="str">
        <f t="shared" si="14"/>
        <v>女</v>
      </c>
      <c r="E312" s="1" t="str">
        <f>"460003199807012025"</f>
        <v>460003199807012025</v>
      </c>
      <c r="F312" s="1" t="str">
        <f t="shared" si="12"/>
        <v>460003****2025</v>
      </c>
    </row>
    <row r="313" spans="1:6">
      <c r="A313" s="1">
        <v>311</v>
      </c>
      <c r="B313" s="1" t="s">
        <v>10</v>
      </c>
      <c r="C313" s="1" t="str">
        <f>"陈阿梅"</f>
        <v>陈阿梅</v>
      </c>
      <c r="D313" s="1" t="str">
        <f t="shared" si="14"/>
        <v>女</v>
      </c>
      <c r="E313" s="1" t="str">
        <f>"460034198409223628"</f>
        <v>460034198409223628</v>
      </c>
      <c r="F313" s="1" t="str">
        <f t="shared" si="12"/>
        <v>460034****3628</v>
      </c>
    </row>
    <row r="314" spans="1:6">
      <c r="A314" s="1">
        <v>312</v>
      </c>
      <c r="B314" s="1" t="s">
        <v>10</v>
      </c>
      <c r="C314" s="1" t="str">
        <f>"黎智勇"</f>
        <v>黎智勇</v>
      </c>
      <c r="D314" s="1" t="str">
        <f>"男"</f>
        <v>男</v>
      </c>
      <c r="E314" s="1" t="str">
        <f>"460035199910020913"</f>
        <v>460035199910020913</v>
      </c>
      <c r="F314" s="1" t="str">
        <f t="shared" si="12"/>
        <v>460035****0913</v>
      </c>
    </row>
    <row r="315" spans="1:6">
      <c r="A315" s="1">
        <v>313</v>
      </c>
      <c r="B315" s="1" t="s">
        <v>10</v>
      </c>
      <c r="C315" s="1" t="str">
        <f>"符燕"</f>
        <v>符燕</v>
      </c>
      <c r="D315" s="1" t="str">
        <f>"女"</f>
        <v>女</v>
      </c>
      <c r="E315" s="1" t="str">
        <f>"460035198909060024"</f>
        <v>460035198909060024</v>
      </c>
      <c r="F315" s="1" t="str">
        <f t="shared" si="12"/>
        <v>460035****0024</v>
      </c>
    </row>
    <row r="316" spans="1:6">
      <c r="A316" s="1">
        <v>314</v>
      </c>
      <c r="B316" s="1" t="s">
        <v>10</v>
      </c>
      <c r="C316" s="1" t="str">
        <f>"陈龙"</f>
        <v>陈龙</v>
      </c>
      <c r="D316" s="1" t="str">
        <f>"男"</f>
        <v>男</v>
      </c>
      <c r="E316" s="1" t="str">
        <f>"460033199708074835"</f>
        <v>460033199708074835</v>
      </c>
      <c r="F316" s="1" t="str">
        <f t="shared" si="12"/>
        <v>460033****4835</v>
      </c>
    </row>
    <row r="317" spans="1:6">
      <c r="A317" s="1">
        <v>315</v>
      </c>
      <c r="B317" s="1" t="s">
        <v>10</v>
      </c>
      <c r="C317" s="1" t="str">
        <f>"李翠花"</f>
        <v>李翠花</v>
      </c>
      <c r="D317" s="1" t="str">
        <f t="shared" ref="D317:D322" si="15">"女"</f>
        <v>女</v>
      </c>
      <c r="E317" s="1" t="str">
        <f>"460035199201273029"</f>
        <v>460035199201273029</v>
      </c>
      <c r="F317" s="1" t="str">
        <f t="shared" si="12"/>
        <v>460035****3029</v>
      </c>
    </row>
    <row r="318" spans="1:6">
      <c r="A318" s="1">
        <v>316</v>
      </c>
      <c r="B318" s="1" t="s">
        <v>10</v>
      </c>
      <c r="C318" s="1" t="str">
        <f>"杨霞"</f>
        <v>杨霞</v>
      </c>
      <c r="D318" s="1" t="str">
        <f t="shared" si="15"/>
        <v>女</v>
      </c>
      <c r="E318" s="1" t="str">
        <f>"469007199808205762"</f>
        <v>469007199808205762</v>
      </c>
      <c r="F318" s="1" t="str">
        <f t="shared" si="12"/>
        <v>469007****5762</v>
      </c>
    </row>
    <row r="319" spans="1:6">
      <c r="A319" s="1">
        <v>317</v>
      </c>
      <c r="B319" s="1" t="s">
        <v>10</v>
      </c>
      <c r="C319" s="1" t="str">
        <f>"梁温雨"</f>
        <v>梁温雨</v>
      </c>
      <c r="D319" s="1" t="str">
        <f t="shared" si="15"/>
        <v>女</v>
      </c>
      <c r="E319" s="1" t="str">
        <f>"460200199805150987"</f>
        <v>460200199805150987</v>
      </c>
      <c r="F319" s="1" t="str">
        <f t="shared" si="12"/>
        <v>460200****0987</v>
      </c>
    </row>
    <row r="320" spans="1:6">
      <c r="A320" s="1">
        <v>318</v>
      </c>
      <c r="B320" s="1" t="s">
        <v>10</v>
      </c>
      <c r="C320" s="1" t="str">
        <f>"杜薇薇"</f>
        <v>杜薇薇</v>
      </c>
      <c r="D320" s="1" t="str">
        <f t="shared" si="15"/>
        <v>女</v>
      </c>
      <c r="E320" s="1" t="str">
        <f>"460004200102200028"</f>
        <v>460004200102200028</v>
      </c>
      <c r="F320" s="1" t="str">
        <f t="shared" si="12"/>
        <v>460004****0028</v>
      </c>
    </row>
    <row r="321" spans="1:6">
      <c r="A321" s="1">
        <v>319</v>
      </c>
      <c r="B321" s="1" t="s">
        <v>10</v>
      </c>
      <c r="C321" s="1" t="str">
        <f>"冯霞"</f>
        <v>冯霞</v>
      </c>
      <c r="D321" s="1" t="str">
        <f t="shared" si="15"/>
        <v>女</v>
      </c>
      <c r="E321" s="1" t="str">
        <f>"460007200002015764"</f>
        <v>460007200002015764</v>
      </c>
      <c r="F321" s="1" t="str">
        <f t="shared" si="12"/>
        <v>460007****5764</v>
      </c>
    </row>
    <row r="322" spans="1:6">
      <c r="A322" s="1">
        <v>320</v>
      </c>
      <c r="B322" s="1" t="s">
        <v>10</v>
      </c>
      <c r="C322" s="1" t="str">
        <f>"钟婧"</f>
        <v>钟婧</v>
      </c>
      <c r="D322" s="1" t="str">
        <f t="shared" si="15"/>
        <v>女</v>
      </c>
      <c r="E322" s="1" t="str">
        <f>"460001200210280724"</f>
        <v>460001200210280724</v>
      </c>
      <c r="F322" s="1" t="str">
        <f t="shared" si="12"/>
        <v>460001****0724</v>
      </c>
    </row>
    <row r="323" spans="1:6">
      <c r="A323" s="1">
        <v>321</v>
      </c>
      <c r="B323" s="1" t="s">
        <v>10</v>
      </c>
      <c r="C323" s="1" t="str">
        <f>"夏科明"</f>
        <v>夏科明</v>
      </c>
      <c r="D323" s="1" t="str">
        <f>"男"</f>
        <v>男</v>
      </c>
      <c r="E323" s="1" t="str">
        <f>"460103199711070912"</f>
        <v>460103199711070912</v>
      </c>
      <c r="F323" s="1" t="str">
        <f t="shared" si="12"/>
        <v>460103****0912</v>
      </c>
    </row>
    <row r="324" spans="1:6">
      <c r="A324" s="1">
        <v>322</v>
      </c>
      <c r="B324" s="1" t="s">
        <v>10</v>
      </c>
      <c r="C324" s="1" t="str">
        <f>"张彩莲"</f>
        <v>张彩莲</v>
      </c>
      <c r="D324" s="1" t="str">
        <f>"女"</f>
        <v>女</v>
      </c>
      <c r="E324" s="1" t="str">
        <f>"460035200001171525"</f>
        <v>460035200001171525</v>
      </c>
      <c r="F324" s="1" t="str">
        <f>REPLACE(E324,7,8,"****")</f>
        <v>460035****1525</v>
      </c>
    </row>
    <row r="325" spans="1:6">
      <c r="A325" s="1">
        <v>323</v>
      </c>
      <c r="B325" s="1" t="s">
        <v>10</v>
      </c>
      <c r="C325" s="1" t="str">
        <f>"王芳梅"</f>
        <v>王芳梅</v>
      </c>
      <c r="D325" s="1" t="str">
        <f>"女"</f>
        <v>女</v>
      </c>
      <c r="E325" s="1" t="str">
        <f>"460035199502122128"</f>
        <v>460035199502122128</v>
      </c>
      <c r="F325" s="1" t="str">
        <f>REPLACE(E325,7,8,"****")</f>
        <v>460035****2128</v>
      </c>
    </row>
    <row r="326" spans="1:6">
      <c r="A326" s="1">
        <v>324</v>
      </c>
      <c r="B326" s="1" t="s">
        <v>10</v>
      </c>
      <c r="C326" s="1" t="str">
        <f>"郑丕果"</f>
        <v>郑丕果</v>
      </c>
      <c r="D326" s="1" t="str">
        <f>"男"</f>
        <v>男</v>
      </c>
      <c r="E326" s="1" t="str">
        <f>"460034198501261213"</f>
        <v>460034198501261213</v>
      </c>
      <c r="F326" s="1" t="str">
        <f>REPLACE(E326,7,8,"****")</f>
        <v>460034****1213</v>
      </c>
    </row>
    <row r="327" spans="1:6">
      <c r="A327" s="1">
        <v>325</v>
      </c>
      <c r="B327" s="1" t="s">
        <v>10</v>
      </c>
      <c r="C327" s="1" t="str">
        <f>"黄柳翠"</f>
        <v>黄柳翠</v>
      </c>
      <c r="D327" s="1" t="str">
        <f>"女"</f>
        <v>女</v>
      </c>
      <c r="E327" s="1" t="str">
        <f>"460006199907245925"</f>
        <v>460006199907245925</v>
      </c>
      <c r="F327" s="1" t="str">
        <f>REPLACE(E327,7,8,"****")</f>
        <v>460006****5925</v>
      </c>
    </row>
    <row r="328" spans="1:6">
      <c r="A328" s="1">
        <v>326</v>
      </c>
      <c r="B328" s="1" t="s">
        <v>10</v>
      </c>
      <c r="C328" s="1" t="str">
        <f>"李泉柏"</f>
        <v>李泉柏</v>
      </c>
      <c r="D328" s="1" t="str">
        <f>"男"</f>
        <v>男</v>
      </c>
      <c r="E328" s="1" t="str">
        <f>"460003199905084612"</f>
        <v>460003199905084612</v>
      </c>
      <c r="F328" s="1" t="str">
        <f>REPLACE(E328,7,8,"****")</f>
        <v>460003****4612</v>
      </c>
    </row>
    <row r="329" spans="1:6">
      <c r="A329" s="1">
        <v>327</v>
      </c>
      <c r="B329" s="1" t="s">
        <v>10</v>
      </c>
      <c r="C329" s="1" t="str">
        <f>"李静蕾"</f>
        <v>李静蕾</v>
      </c>
      <c r="D329" s="1" t="str">
        <f t="shared" ref="D329:D342" si="16">"女"</f>
        <v>女</v>
      </c>
      <c r="E329" s="1" t="str">
        <f>"460004200009071428"</f>
        <v>460004200009071428</v>
      </c>
      <c r="F329" s="1" t="str">
        <f>REPLACE(E329,7,8,"****")</f>
        <v>460004****1428</v>
      </c>
    </row>
    <row r="330" spans="1:6">
      <c r="A330" s="1">
        <v>328</v>
      </c>
      <c r="B330" s="1" t="s">
        <v>10</v>
      </c>
      <c r="C330" s="1" t="str">
        <f>"吉翠慧"</f>
        <v>吉翠慧</v>
      </c>
      <c r="D330" s="1" t="str">
        <f t="shared" si="16"/>
        <v>女</v>
      </c>
      <c r="E330" s="1" t="str">
        <f>"469029200009010225"</f>
        <v>469029200009010225</v>
      </c>
      <c r="F330" s="1" t="str">
        <f>REPLACE(E330,7,8,"****")</f>
        <v>469029****0225</v>
      </c>
    </row>
    <row r="331" spans="1:6">
      <c r="A331" s="1">
        <v>329</v>
      </c>
      <c r="B331" s="1" t="s">
        <v>10</v>
      </c>
      <c r="C331" s="1" t="str">
        <f>"陈怡欣"</f>
        <v>陈怡欣</v>
      </c>
      <c r="D331" s="1" t="str">
        <f t="shared" si="16"/>
        <v>女</v>
      </c>
      <c r="E331" s="1" t="str">
        <f>"46000520020221452X"</f>
        <v>46000520020221452X</v>
      </c>
      <c r="F331" s="1" t="str">
        <f>REPLACE(E331,7,8,"****")</f>
        <v>460005****452X</v>
      </c>
    </row>
    <row r="332" spans="1:6">
      <c r="A332" s="1">
        <v>330</v>
      </c>
      <c r="B332" s="1" t="s">
        <v>10</v>
      </c>
      <c r="C332" s="1" t="str">
        <f>"吉莎莎"</f>
        <v>吉莎莎</v>
      </c>
      <c r="D332" s="1" t="str">
        <f t="shared" si="16"/>
        <v>女</v>
      </c>
      <c r="E332" s="1" t="str">
        <f>"460035200002081521"</f>
        <v>460035200002081521</v>
      </c>
      <c r="F332" s="1" t="str">
        <f>REPLACE(E332,7,8,"****")</f>
        <v>460035****1521</v>
      </c>
    </row>
    <row r="333" spans="1:6">
      <c r="A333" s="1">
        <v>331</v>
      </c>
      <c r="B333" s="1" t="s">
        <v>10</v>
      </c>
      <c r="C333" s="1" t="str">
        <f>"陈淑姗"</f>
        <v>陈淑姗</v>
      </c>
      <c r="D333" s="1" t="str">
        <f t="shared" si="16"/>
        <v>女</v>
      </c>
      <c r="E333" s="1" t="str">
        <f>"460035199507200420"</f>
        <v>460035199507200420</v>
      </c>
      <c r="F333" s="1" t="str">
        <f>REPLACE(E333,7,8,"****")</f>
        <v>460035****0420</v>
      </c>
    </row>
    <row r="334" spans="1:6">
      <c r="A334" s="1">
        <v>332</v>
      </c>
      <c r="B334" s="1" t="s">
        <v>10</v>
      </c>
      <c r="C334" s="1" t="str">
        <f>"赵阿兰"</f>
        <v>赵阿兰</v>
      </c>
      <c r="D334" s="1" t="str">
        <f t="shared" si="16"/>
        <v>女</v>
      </c>
      <c r="E334" s="1" t="str">
        <f>"469003199803135923"</f>
        <v>469003199803135923</v>
      </c>
      <c r="F334" s="1" t="str">
        <f>REPLACE(E334,7,8,"****")</f>
        <v>469003****5923</v>
      </c>
    </row>
    <row r="335" spans="1:6">
      <c r="A335" s="1">
        <v>333</v>
      </c>
      <c r="B335" s="1" t="s">
        <v>10</v>
      </c>
      <c r="C335" s="1" t="str">
        <f>"董海群"</f>
        <v>董海群</v>
      </c>
      <c r="D335" s="1" t="str">
        <f t="shared" si="16"/>
        <v>女</v>
      </c>
      <c r="E335" s="1" t="str">
        <f>"460035199003052321"</f>
        <v>460035199003052321</v>
      </c>
      <c r="F335" s="1" t="str">
        <f>REPLACE(E335,7,8,"****")</f>
        <v>460035****2321</v>
      </c>
    </row>
    <row r="336" spans="1:6">
      <c r="A336" s="1">
        <v>334</v>
      </c>
      <c r="B336" s="1" t="s">
        <v>10</v>
      </c>
      <c r="C336" s="1" t="str">
        <f>"王梓屹"</f>
        <v>王梓屹</v>
      </c>
      <c r="D336" s="1" t="str">
        <f t="shared" si="16"/>
        <v>女</v>
      </c>
      <c r="E336" s="1" t="str">
        <f>"460035199506022124"</f>
        <v>460035199506022124</v>
      </c>
      <c r="F336" s="1" t="str">
        <f>REPLACE(E336,7,8,"****")</f>
        <v>460035****2124</v>
      </c>
    </row>
  </sheetData>
  <autoFilter ref="A2:F336">
    <extLst/>
  </autoFilter>
  <sortState ref="A2:BD372">
    <sortCondition ref="B2:B372"/>
  </sortState>
  <mergeCells count="1">
    <mergeCell ref="A1:F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6832_66b1e9df1a132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陈炬升</dc:creator>
  <cp:lastModifiedBy>Smile</cp:lastModifiedBy>
  <dcterms:created xsi:type="dcterms:W3CDTF">2024-08-06T09:19:00Z</dcterms:created>
  <dcterms:modified xsi:type="dcterms:W3CDTF">2024-08-06T09:34:19Z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297843F007AA457481E9F3F430EAEA6B_12</vt:lpwstr>
  </property>
  <property fmtid="{D5CDD505-2E9C-101B-9397-08002B2CF9AE}" pid="3" name="KSOProductBuildVer">
    <vt:lpwstr>2052-12.1.0.17147</vt:lpwstr>
  </property>
</Properties>
</file>